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ento_zošit" defaultThemeVersion="124226"/>
  <mc:AlternateContent xmlns:mc="http://schemas.openxmlformats.org/markup-compatibility/2006">
    <mc:Choice Requires="x15">
      <x15ac:absPath xmlns:x15ac="http://schemas.microsoft.com/office/spreadsheetml/2010/11/ac" url="W:\5.MZDOVE ODDELENIE\SZTŠ\ROK 2026\"/>
    </mc:Choice>
  </mc:AlternateContent>
  <xr:revisionPtr revIDLastSave="0" documentId="13_ncr:1_{D580689B-815C-4319-B2AB-ED87CDB29550}" xr6:coauthVersionLast="47" xr6:coauthVersionMax="47" xr10:uidLastSave="{00000000-0000-0000-0000-000000000000}"/>
  <bookViews>
    <workbookView xWindow="-120" yWindow="-120" windowWidth="29040" windowHeight="15840" activeTab="4" xr2:uid="{00000000-000D-0000-FFFF-FFFF0000000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K12" i="4" s="1"/>
  <c r="J12" i="4" s="1"/>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00000000-0006-0000-0100-000001000000}">
      <text>
        <r>
          <rPr>
            <sz val="8"/>
            <color indexed="81"/>
            <rFont val="Tahoma"/>
            <family val="2"/>
          </rPr>
          <t>Vybrať z rozbaľovacieho zoznamu</t>
        </r>
        <r>
          <rPr>
            <sz val="8"/>
            <color indexed="81"/>
            <rFont val="Tahoma"/>
            <family val="2"/>
          </rPr>
          <t xml:space="preserve">
</t>
        </r>
      </text>
    </comment>
    <comment ref="A7" authorId="0" shapeId="0" xr:uid="{00000000-0006-0000-0100-000002000000}">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00000000-0006-0000-0100-000003000000}">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00000000-0006-0000-0100-000004000000}">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00000000-0006-0000-0100-000005000000}">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00000000-0006-0000-0100-000006000000}">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00000000-0006-0000-0100-000007000000}">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00000000-0006-0000-0100-000008000000}">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00000000-0006-0000-0100-000009000000}">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00000000-0006-0000-0100-00000A000000}">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00000000-0006-0000-0400-00000100000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00000000-0006-0000-0400-00000200000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00000000-0006-0000-0400-00000300000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00000000-0006-0000-0400-00000400000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00000000-0006-0000-0400-00000500000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00000000-0006-0000-0400-00000600000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00000000-0006-0000-0400-00000700000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00000000-0006-0000-0400-00000800000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00000000-0006-0000-0400-00000900000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00000000-0006-0000-0400-00000A00000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00000000-0006-0000-0600-000001000000}">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<sst xmlns="http://schemas.openxmlformats.org/spreadsheetml/2006/main" count="6772" uniqueCount="3140">
  <si>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</si>
  <si>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</si>
  <si>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</si>
  <si>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</si>
  <si>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</si>
  <si>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</si>
  <si>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</si>
  <si>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</si>
  <si>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</si>
  <si>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</si>
  <si>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</si>
  <si>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</si>
  <si>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</si>
  <si>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</si>
  <si>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</si>
  <si>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</si>
  <si>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</si>
  <si>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</si>
  <si>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</si>
  <si>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</si>
  <si>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</si>
  <si>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</si>
  <si>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</si>
  <si>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</si>
  <si>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</si>
  <si>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</si>
  <si>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</si>
  <si>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</si>
  <si>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</si>
  <si>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</si>
  <si>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</si>
  <si>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</si>
  <si>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</si>
  <si>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</si>
  <si>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</si>
  <si>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</si>
  <si>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</si>
  <si>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</si>
  <si>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</si>
  <si>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</si>
  <si>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</si>
  <si>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</si>
  <si>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</si>
  <si>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</si>
  <si>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</si>
  <si>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</si>
  <si>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</si>
  <si>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</si>
  <si>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</si>
  <si>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</si>
  <si>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</si>
  <si>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</si>
  <si>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</si>
  <si>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</si>
  <si>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</si>
  <si>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</si>
  <si>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</si>
  <si>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</si>
  <si>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</si>
  <si>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</si>
  <si>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</si>
  <si>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</si>
  <si>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</si>
  <si>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</si>
  <si>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</si>
  <si>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</si>
  <si>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</si>
  <si>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</si>
  <si>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</si>
  <si>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</si>
  <si>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</si>
  <si>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</si>
  <si>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</si>
  <si>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</si>
  <si>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</si>
  <si>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</si>
  <si>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</si>
  <si>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</si>
  <si>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</si>
  <si>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</si>
  <si>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</si>
  <si>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</si>
  <si>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</si>
  <si>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</si>
  <si>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</si>
  <si>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</si>
  <si>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</si>
  <si>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</si>
  <si>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</si>
  <si>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</si>
  <si>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</si>
  <si>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</si>
  <si>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</si>
  <si>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</si>
  <si>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</si>
  <si>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</si>
  <si>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</si>
  <si>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</si>
  <si>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</si>
  <si>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</si>
  <si>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</si>
  <si>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</si>
  <si>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</si>
  <si>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</si>
  <si>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</si>
  <si>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</si>
  <si>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</si>
  <si>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</si>
  <si>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</si>
  <si>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</si>
  <si>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</si>
  <si>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</si>
  <si>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</si>
  <si>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</si>
  <si>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</si>
  <si>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</si>
  <si>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</si>
  <si>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</si>
  <si>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</si>
  <si>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</si>
  <si>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</si>
  <si>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</si>
  <si>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</si>
  <si>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</si>
  <si>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</si>
  <si>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</si>
  <si>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</si>
  <si>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</si>
  <si>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</si>
  <si>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</si>
  <si>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</si>
  <si>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</si>
  <si>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</si>
  <si>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</si>
  <si>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</si>
  <si>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</si>
  <si>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</si>
  <si>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</si>
  <si>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</si>
  <si>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</si>
  <si>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</si>
  <si>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</si>
  <si>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</si>
  <si>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</si>
  <si>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</si>
  <si>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</si>
  <si>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</si>
  <si>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</si>
  <si>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</si>
  <si>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</si>
  <si>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</si>
  <si>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</si>
  <si>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</si>
  <si>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</si>
  <si>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</si>
  <si>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</si>
  <si>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</si>
  <si>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</si>
  <si>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</si>
  <si>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</si>
  <si>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</si>
  <si>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</si>
  <si>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</si>
  <si>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</si>
  <si>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</si>
  <si>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</si>
  <si>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</si>
  <si>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</si>
  <si>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</si>
  <si>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</si>
  <si>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</si>
  <si>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</si>
  <si>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</si>
  <si>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</si>
  <si>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</si>
  <si>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</si>
  <si>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</si>
  <si>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</si>
  <si>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</si>
  <si>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</si>
  <si>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</si>
  <si>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</si>
  <si>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</si>
  <si>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</si>
  <si>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</si>
  <si>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</si>
  <si>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</si>
  <si>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</si>
  <si>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</si>
  <si>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</si>
  <si>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</si>
  <si>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</si>
  <si>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</si>
  <si>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</si>
  <si>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</si>
  <si>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</si>
  <si>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</si>
  <si>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</si>
  <si>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</si>
  <si>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</si>
  <si>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</si>
  <si>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</si>
  <si>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</si>
  <si>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</si>
  <si>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</si>
  <si>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</si>
  <si>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</si>
  <si>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</si>
  <si>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</si>
  <si>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</si>
  <si>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</si>
  <si>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</si>
  <si>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</si>
  <si>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</si>
  <si>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</si>
  <si>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</si>
  <si>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</si>
  <si>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</si>
  <si>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</si>
  <si>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</si>
  <si>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</si>
  <si>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</si>
  <si>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</si>
  <si>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</si>
  <si>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</si>
  <si>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</si>
  <si>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</si>
  <si>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</si>
  <si>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</si>
  <si>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</si>
  <si>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</si>
  <si>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</si>
  <si>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</si>
  <si>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</si>
  <si>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</si>
  <si>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</si>
  <si>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</si>
  <si>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</si>
  <si>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</si>
  <si>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</si>
  <si>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</si>
  <si>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</si>
  <si>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</si>
  <si>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</si>
  <si>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</si>
  <si>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</si>
  <si>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</si>
  <si>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</si>
  <si>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</si>
  <si>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</si>
  <si>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</si>
  <si>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</si>
  <si>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</si>
  <si>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</si>
  <si>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</si>
  <si>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</si>
  <si>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</si>
  <si>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</si>
  <si>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</si>
  <si>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</si>
  <si>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</si>
  <si>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</si>
  <si>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</si>
  <si>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</si>
  <si>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</si>
  <si>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</si>
  <si>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</si>
  <si>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</si>
  <si>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</si>
  <si>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</si>
  <si>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</si>
  <si>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</si>
  <si>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</si>
  <si>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</si>
  <si>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</si>
  <si>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</si>
  <si>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</si>
  <si>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</si>
  <si>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</si>
  <si>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</si>
  <si>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</si>
  <si>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</si>
  <si>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</si>
  <si>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</si>
  <si>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</si>
  <si>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</si>
  <si>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</si>
  <si>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</si>
  <si>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</si>
  <si>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</si>
  <si>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</si>
  <si>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</si>
  <si>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</si>
  <si>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</si>
  <si>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</si>
  <si>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</si>
  <si>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</si>
  <si>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</si>
  <si>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</si>
  <si>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</si>
  <si>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</si>
  <si>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</si>
  <si>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</si>
  <si>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</si>
  <si>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</si>
  <si>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</si>
  <si>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</si>
  <si>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</si>
  <si>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</si>
  <si>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</si>
  <si>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</si>
  <si>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</si>
  <si>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</si>
  <si>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</si>
  <si>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</si>
  <si>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</si>
  <si>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</si>
  <si>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</si>
  <si>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</si>
  <si>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</si>
  <si>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</si>
  <si>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</si>
  <si>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</si>
  <si>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</si>
  <si>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</si>
  <si>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</si>
  <si>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</si>
  <si>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</si>
  <si>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</si>
  <si>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</si>
  <si>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</si>
  <si>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</si>
  <si>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</si>
  <si>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</si>
  <si>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</si>
  <si>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</si>
  <si>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</si>
  <si>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</si>
  <si>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</si>
  <si>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</si>
  <si>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</si>
  <si>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</si>
  <si>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</si>
  <si>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</si>
  <si>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</si>
  <si>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</si>
  <si>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</si>
  <si>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</si>
  <si>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</si>
  <si>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</si>
  <si>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</si>
  <si>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</si>
  <si>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</si>
  <si>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</si>
  <si>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</si>
  <si>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</si>
  <si>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</si>
  <si>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</si>
  <si>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</si>
  <si>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</si>
  <si>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</si>
  <si>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</si>
  <si>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</si>
  <si>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</si>
  <si>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</si>
  <si>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</si>
  <si>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</si>
  <si>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</si>
  <si>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</si>
  <si>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</si>
  <si>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</si>
  <si>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</si>
  <si>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</si>
  <si>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</si>
  <si>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</si>
  <si>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</si>
  <si>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</si>
  <si>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</si>
  <si>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</si>
  <si>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</si>
  <si>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</si>
  <si>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</si>
  <si>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</si>
  <si>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</si>
  <si>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</si>
  <si>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</si>
  <si>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</si>
  <si>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</si>
  <si>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</si>
  <si>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</si>
  <si>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</si>
  <si>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</si>
  <si>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</si>
  <si>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</si>
  <si>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</si>
  <si>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</si>
  <si>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</si>
  <si>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</si>
  <si>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</si>
  <si>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</si>
  <si>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</si>
  <si>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</si>
  <si>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</si>
  <si>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</si>
  <si>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</si>
  <si>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</si>
  <si>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</si>
  <si>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</si>
  <si>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</si>
  <si>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</si>
  <si>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</si>
  <si>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</si>
  <si>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</si>
  <si>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</si>
  <si>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</si>
  <si>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</si>
  <si>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</si>
  <si>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</si>
  <si>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</si>
  <si>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</si>
  <si>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</si>
  <si>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</si>
  <si>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</si>
  <si>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</si>
  <si>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</si>
  <si>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</si>
  <si>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</si>
  <si>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</si>
  <si>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</si>
  <si>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</si>
  <si>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</si>
  <si>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</si>
  <si>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</si>
  <si>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</si>
  <si>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</si>
  <si>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</si>
  <si>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</si>
  <si>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</si>
  <si>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</si>
  <si>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</si>
  <si>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</si>
  <si>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</si>
  <si>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</si>
  <si>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</si>
  <si>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</si>
  <si>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</si>
  <si>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</si>
  <si>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</si>
  <si>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</si>
  <si>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</si>
  <si>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</si>
  <si>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</si>
  <si>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</si>
  <si>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</si>
  <si>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</si>
  <si>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</si>
  <si>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</si>
  <si>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</si>
  <si>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</si>
  <si>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</si>
  <si>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</si>
  <si>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</si>
  <si>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</si>
  <si>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</si>
  <si>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</si>
  <si>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</si>
  <si>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</si>
  <si>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</si>
  <si>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</si>
  <si>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</si>
  <si>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</si>
  <si>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</si>
  <si>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</si>
  <si>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</si>
  <si>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</si>
  <si>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</si>
  <si>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</si>
  <si>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</si>
  <si>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</si>
  <si>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</si>
  <si>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</si>
  <si>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</si>
  <si>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</si>
  <si>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</si>
  <si>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</si>
  <si>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</si>
  <si>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</si>
  <si>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</si>
  <si>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</si>
  <si>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</si>
  <si>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</si>
  <si>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</si>
  <si>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</si>
  <si>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</si>
  <si>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</si>
  <si>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</si>
  <si>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</si>
  <si>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</si>
  <si>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</si>
  <si>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</si>
  <si>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</si>
  <si>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</si>
  <si>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</si>
  <si>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</si>
  <si>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</si>
  <si>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</si>
  <si>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</si>
  <si>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</si>
  <si>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</si>
  <si>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</si>
  <si>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</si>
  <si>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</si>
  <si>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</si>
  <si>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</si>
  <si>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</si>
  <si>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</si>
  <si>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</si>
  <si>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</si>
  <si>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</si>
  <si>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</si>
  <si>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</si>
  <si>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</si>
  <si>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</si>
  <si>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</si>
  <si>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</si>
  <si>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</si>
  <si>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</si>
  <si>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</si>
  <si>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</si>
  <si>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</si>
  <si>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</si>
  <si>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</si>
  <si>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</si>
  <si>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</si>
  <si>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</si>
  <si>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</si>
  <si>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</si>
  <si>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</si>
  <si>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</si>
  <si>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</si>
  <si>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</si>
  <si>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</si>
  <si>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</si>
  <si>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</si>
  <si>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</si>
  <si>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</si>
  <si>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</si>
  <si>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</si>
  <si>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</si>
  <si>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</si>
  <si>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</si>
  <si>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</si>
  <si>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</si>
  <si>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</si>
  <si>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</si>
  <si>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</si>
  <si>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</si>
  <si>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</si>
  <si>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</si>
  <si>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</si>
  <si>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</si>
  <si>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</si>
  <si>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</si>
  <si>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</si>
  <si>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</si>
  <si>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</si>
  <si>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</si>
  <si>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</si>
  <si>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</si>
  <si>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</si>
  <si>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</si>
  <si>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</si>
  <si>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</si>
  <si>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</si>
  <si>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</si>
  <si>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</si>
  <si>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</si>
  <si>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</si>
  <si>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</si>
  <si>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</si>
  <si>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</si>
  <si>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</si>
  <si>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</si>
  <si>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</si>
  <si>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</si>
  <si>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</si>
  <si>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</si>
  <si>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</si>
  <si>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</si>
  <si>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</si>
  <si>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</si>
  <si>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</si>
  <si>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</si>
  <si>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</si>
  <si>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</si>
  <si>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</si>
  <si>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</si>
  <si>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</si>
  <si>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</si>
  <si>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</si>
  <si>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</si>
  <si>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</si>
  <si>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</si>
  <si>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</si>
  <si>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</si>
  <si>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</si>
  <si>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</si>
  <si>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</si>
  <si>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</si>
  <si>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</si>
  <si>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</si>
  <si>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</si>
  <si>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</si>
  <si>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</si>
  <si>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</si>
  <si>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</si>
  <si>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</si>
  <si>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</si>
  <si>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</si>
  <si>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</si>
  <si>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</si>
  <si>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</si>
  <si>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</si>
  <si>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</si>
  <si>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</si>
  <si>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</si>
  <si>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</si>
  <si>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</si>
  <si>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</si>
  <si>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</si>
  <si>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</si>
  <si>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</si>
  <si>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</si>
  <si>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</si>
  <si>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</si>
  <si>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</si>
  <si>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</si>
  <si>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</si>
  <si>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</si>
  <si>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</si>
  <si>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</si>
  <si>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</si>
  <si>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</si>
  <si>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</si>
  <si>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</si>
  <si>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</si>
  <si>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</si>
  <si>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</si>
  <si>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</si>
  <si>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</si>
  <si>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</si>
  <si>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</si>
  <si>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</si>
  <si>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</si>
  <si>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</si>
  <si>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</si>
  <si>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</si>
  <si>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</si>
  <si>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</si>
  <si>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</si>
  <si>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</si>
  <si>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</si>
  <si>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</si>
  <si>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</si>
  <si>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</si>
  <si>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</si>
  <si>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</si>
  <si>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</si>
  <si>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</si>
  <si>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</si>
  <si>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</si>
  <si>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</si>
  <si>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</si>
  <si>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</si>
  <si>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</si>
  <si>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</si>
  <si>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</si>
  <si>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</si>
  <si>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</si>
  <si>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</si>
  <si>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</si>
  <si>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</si>
  <si>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</si>
  <si>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</si>
  <si>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</si>
  <si>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</si>
  <si>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</si>
  <si>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</si>
  <si>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</si>
  <si>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</si>
  <si>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</si>
  <si>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</si>
  <si>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</si>
  <si>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</si>
  <si>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</si>
  <si>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</si>
  <si>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</si>
  <si>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</si>
  <si>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</si>
  <si>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</si>
  <si>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</si>
  <si>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</si>
  <si>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</si>
  <si>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</si>
  <si>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</si>
  <si>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</si>
  <si>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</si>
  <si>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</si>
  <si>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</si>
  <si>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</si>
  <si>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</si>
  <si>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</si>
  <si>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</si>
  <si>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</si>
  <si>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</si>
  <si>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</si>
  <si>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</si>
  <si>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</si>
  <si>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</si>
  <si>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</si>
  <si>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</si>
  <si>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</si>
  <si>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</si>
  <si>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</si>
  <si>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</si>
  <si>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</si>
  <si>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</si>
  <si>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</si>
  <si>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</si>
  <si>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</si>
  <si>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</si>
  <si>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</si>
  <si>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</si>
  <si>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</si>
  <si>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</si>
  <si>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</si>
  <si>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</si>
  <si>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</si>
  <si>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</si>
  <si>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</si>
  <si>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</si>
  <si>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</si>
  <si>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</si>
  <si>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</si>
  <si>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</si>
  <si>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</si>
  <si>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</si>
  <si>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</si>
  <si>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</si>
  <si>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</si>
  <si>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</si>
  <si>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</si>
  <si>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</si>
  <si>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</si>
  <si>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</si>
  <si>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</si>
  <si>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</si>
  <si>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</si>
  <si>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</si>
  <si>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</si>
  <si>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</si>
  <si>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</si>
  <si>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</si>
  <si>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</si>
  <si>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</si>
  <si>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</si>
  <si>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</si>
  <si>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</si>
  <si>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</si>
  <si>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</si>
  <si>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</si>
  <si>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</si>
  <si>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</si>
  <si>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</si>
  <si>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</si>
  <si>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</si>
  <si>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</si>
  <si>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</si>
  <si>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</si>
  <si>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</si>
  <si>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</si>
  <si>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</si>
  <si>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</si>
  <si>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</si>
  <si>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</si>
  <si>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</si>
  <si>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</si>
  <si>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</si>
  <si>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</si>
  <si>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</si>
  <si>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</si>
  <si>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</si>
  <si>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</si>
  <si>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</si>
  <si>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</si>
  <si>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</si>
  <si>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</si>
  <si>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</si>
  <si>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</si>
  <si>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</si>
  <si>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</si>
  <si>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</si>
  <si>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</si>
  <si>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</si>
  <si>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</si>
  <si>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</si>
  <si>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</si>
  <si>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</si>
  <si>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</si>
  <si>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</si>
  <si>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</si>
  <si>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</si>
  <si>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</si>
  <si>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</si>
  <si>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</si>
  <si>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</si>
  <si>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</si>
  <si>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</si>
  <si>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</si>
  <si>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</si>
  <si>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</si>
  <si>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</si>
  <si>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</si>
  <si>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</si>
  <si>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</si>
  <si>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</si>
  <si>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</si>
  <si>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</si>
  <si>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</si>
  <si>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</si>
  <si>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</si>
  <si>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</si>
  <si>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</si>
  <si>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</si>
  <si>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</si>
  <si>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</si>
  <si>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</si>
  <si>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</si>
  <si>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</si>
  <si>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</si>
  <si>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</si>
  <si>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</si>
  <si>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</si>
  <si>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</si>
  <si>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</si>
  <si>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</si>
  <si>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</si>
  <si>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</si>
  <si>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</si>
  <si>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</si>
  <si>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</si>
  <si>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</si>
  <si>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</si>
  <si>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</si>
  <si>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</si>
  <si>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</si>
  <si>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</si>
  <si>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</si>
  <si>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</si>
  <si>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</si>
  <si>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</si>
  <si>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</si>
  <si>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</si>
  <si>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</si>
  <si>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</si>
  <si>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</si>
  <si>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</si>
  <si>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</si>
  <si>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</si>
  <si>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</si>
  <si>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</si>
  <si>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</si>
  <si>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</si>
  <si>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</si>
  <si>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</si>
  <si>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</si>
  <si>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</si>
  <si>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</si>
  <si>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</si>
  <si>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</si>
  <si>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</si>
  <si>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</si>
  <si>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</si>
  <si>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</si>
  <si>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</si>
  <si>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</si>
  <si>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</si>
  <si>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</si>
  <si>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</si>
  <si>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</si>
  <si>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</si>
  <si>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</si>
  <si>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</si>
  <si>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</si>
  <si>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</si>
  <si>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</si>
  <si>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</si>
  <si>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</si>
  <si>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</si>
  <si>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</si>
  <si>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</si>
  <si>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</si>
  <si>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</si>
  <si>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</si>
  <si>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</si>
  <si>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</si>
  <si>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</si>
  <si>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</si>
  <si>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</si>
  <si>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</si>
  <si>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</si>
  <si>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</si>
  <si>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</si>
  <si>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</si>
  <si>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</si>
  <si>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</si>
  <si>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</si>
  <si>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</si>
  <si>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</si>
  <si>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</si>
  <si>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</si>
  <si>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</si>
  <si>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</si>
  <si>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</si>
  <si>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</si>
  <si>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</si>
  <si>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</si>
  <si>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</si>
  <si>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</si>
  <si>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</si>
  <si>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</si>
  <si>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</si>
  <si>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</si>
  <si>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</si>
  <si>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</si>
  <si>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</si>
  <si>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</si>
  <si>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</si>
  <si>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</si>
  <si>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</si>
  <si>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</si>
  <si>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</si>
  <si>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</si>
  <si>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</si>
  <si>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</si>
  <si>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</si>
  <si>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</si>
  <si>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</si>
  <si>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</si>
  <si>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</si>
  <si>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</si>
  <si>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</si>
  <si>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</si>
  <si>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</si>
  <si>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</si>
  <si>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</si>
  <si>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</si>
  <si>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</si>
  <si>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</si>
  <si>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</si>
  <si>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</si>
  <si>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</si>
  <si>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</si>
  <si>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</si>
  <si>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</si>
  <si>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</si>
  <si>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</si>
  <si>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</si>
  <si>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</si>
  <si>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</si>
  <si>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</si>
  <si>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</si>
  <si>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</si>
  <si>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</si>
  <si>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</si>
  <si>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</si>
  <si>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</si>
  <si>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</si>
  <si>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</si>
  <si>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</si>
  <si>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</si>
  <si>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</si>
  <si>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</si>
  <si>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</si>
  <si>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</si>
  <si>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</si>
  <si>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</si>
  <si>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</si>
  <si>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</si>
  <si>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</si>
  <si>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</si>
  <si>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</si>
  <si>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</si>
  <si>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</si>
  <si>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</si>
  <si>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</si>
  <si>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</si>
  <si>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</si>
  <si>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</si>
  <si>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</si>
  <si>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</si>
  <si>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</si>
  <si>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</si>
  <si>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</si>
  <si>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</si>
  <si>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</si>
  <si>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</si>
  <si>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</si>
  <si>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</si>
  <si>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</si>
  <si>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</si>
  <si>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</si>
  <si>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</si>
  <si>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</si>
  <si>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</si>
  <si>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</si>
  <si>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</si>
  <si>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</si>
  <si>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</si>
  <si>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</si>
  <si>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</si>
  <si>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</si>
  <si>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</si>
  <si>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</si>
  <si>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</si>
  <si>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</si>
  <si>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</si>
  <si>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</si>
  <si>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</si>
  <si>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</si>
  <si>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</si>
  <si>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</si>
  <si>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</si>
  <si>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</si>
  <si>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</si>
  <si>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</si>
  <si>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</si>
  <si>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</si>
  <si>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</si>
  <si>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</si>
  <si>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</si>
  <si>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</si>
  <si>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</si>
  <si>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</si>
  <si>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</si>
  <si>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</si>
  <si>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</si>
  <si>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</si>
  <si>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</si>
  <si>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</si>
  <si>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</si>
  <si>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</si>
  <si>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</si>
  <si>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</si>
  <si>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</si>
  <si>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</si>
  <si>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</si>
  <si>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</si>
  <si>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</si>
  <si>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</si>
  <si>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</si>
  <si>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</si>
  <si>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</si>
  <si>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</si>
  <si>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</si>
  <si>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</si>
  <si>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</si>
  <si>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</si>
  <si>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</si>
  <si>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</si>
  <si>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</si>
  <si>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</si>
  <si>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</si>
  <si>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</si>
  <si>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</si>
  <si>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</si>
  <si>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</si>
  <si>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</si>
  <si>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</si>
  <si>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</si>
  <si>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</si>
  <si>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</si>
  <si>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</si>
  <si>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</si>
  <si>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</si>
  <si>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</si>
  <si>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</si>
  <si>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</si>
  <si>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</si>
  <si>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</si>
  <si>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</si>
  <si>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</si>
  <si>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</si>
  <si>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</si>
  <si>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</si>
  <si>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</si>
  <si>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</si>
  <si>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</si>
  <si>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</si>
  <si>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</si>
  <si>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</si>
  <si>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</si>
  <si>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</si>
  <si>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</si>
  <si>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</si>
  <si>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</si>
  <si>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</si>
  <si>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</si>
  <si>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</si>
  <si>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</si>
  <si>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</si>
  <si>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</si>
  <si>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</si>
  <si>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</si>
  <si>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</si>
  <si>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</si>
  <si>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</si>
  <si>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</si>
  <si>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</si>
  <si>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</si>
  <si>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</si>
  <si>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</si>
  <si>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</si>
  <si>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</si>
  <si>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</si>
  <si>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</si>
  <si>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</si>
  <si>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</si>
  <si>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</si>
  <si>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</si>
  <si>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</si>
  <si>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</si>
  <si>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</si>
  <si>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</si>
  <si>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</si>
  <si>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</si>
  <si>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</si>
  <si>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</si>
  <si>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</si>
  <si>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</si>
  <si>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</si>
  <si>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</si>
  <si>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</si>
  <si>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</si>
  <si>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</si>
  <si>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</si>
  <si>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</si>
  <si>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</si>
  <si>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</si>
  <si>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</si>
  <si>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</si>
  <si>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</si>
  <si>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</si>
  <si>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</si>
  <si>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</si>
  <si>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</si>
  <si>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</si>
  <si>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</si>
  <si>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</si>
  <si>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</si>
  <si>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</si>
  <si>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</si>
  <si>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</si>
  <si>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</si>
  <si>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</si>
  <si>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</si>
  <si>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</si>
  <si>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</si>
  <si>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</si>
  <si>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</si>
  <si>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</si>
  <si>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</si>
  <si>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</si>
  <si>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</si>
  <si>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</si>
  <si>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</si>
  <si>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</si>
  <si>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</si>
  <si>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</si>
  <si>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</si>
  <si>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</si>
  <si>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</si>
  <si>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</si>
  <si>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</si>
  <si>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</si>
  <si>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</si>
  <si>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</si>
  <si>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</si>
  <si>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</si>
  <si>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</si>
  <si>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</si>
  <si>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</si>
  <si>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</si>
  <si>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</si>
  <si>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</si>
  <si>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</si>
  <si>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</si>
  <si>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</si>
  <si>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</si>
  <si>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</si>
  <si>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</si>
  <si>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</si>
  <si>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</si>
  <si>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</si>
  <si>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</si>
  <si>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</si>
  <si>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</si>
  <si>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</si>
  <si>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</si>
  <si>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</si>
  <si>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</si>
  <si>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</si>
  <si>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</si>
  <si>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</si>
  <si>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</si>
  <si>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</si>
  <si>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</si>
  <si>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</si>
  <si>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</si>
  <si>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</si>
  <si>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</si>
  <si>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</si>
  <si>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</si>
  <si>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</si>
  <si>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</si>
  <si>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</si>
  <si>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</si>
  <si>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</si>
  <si>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</si>
  <si>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</si>
  <si>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</si>
  <si>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</si>
  <si>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</si>
  <si>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</si>
  <si>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</si>
  <si>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</si>
  <si>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</si>
  <si>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</si>
  <si>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</si>
  <si>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</si>
  <si>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</si>
  <si>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</si>
  <si>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</si>
  <si>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</si>
  <si>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</si>
  <si>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</si>
  <si>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</si>
  <si>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</si>
  <si>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</si>
  <si>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</si>
  <si>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</si>
  <si>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</si>
  <si>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</si>
  <si>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</si>
  <si>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</si>
  <si>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</si>
  <si>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</si>
  <si>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</si>
  <si>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</si>
  <si>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</si>
  <si>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</si>
  <si>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</si>
  <si>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</si>
  <si>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</si>
  <si>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</si>
  <si>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</si>
  <si>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</si>
  <si>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</si>
  <si>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</si>
  <si>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</si>
  <si>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</si>
  <si>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</si>
  <si>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</si>
  <si>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</si>
  <si>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</si>
  <si>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</si>
  <si>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</si>
  <si>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</si>
  <si>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</si>
  <si>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</si>
  <si>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</si>
  <si>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</si>
  <si>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</si>
  <si>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</si>
  <si>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</si>
  <si>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</si>
  <si>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</si>
  <si>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</si>
  <si>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</si>
  <si>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</si>
  <si>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</si>
  <si>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</si>
  <si>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</si>
  <si>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</si>
  <si>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</si>
  <si>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</si>
  <si>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</si>
  <si>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</si>
  <si>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</si>
  <si>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</si>
  <si>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</si>
  <si>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</si>
  <si>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</si>
  <si>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</si>
  <si>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</si>
  <si>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</si>
  <si>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</si>
  <si>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</si>
  <si>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</si>
  <si>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</si>
  <si>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</si>
  <si>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</si>
  <si>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</si>
  <si>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</si>
  <si>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</si>
  <si>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</si>
  <si>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</si>
  <si>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</si>
  <si>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</si>
  <si>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</si>
  <si>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</si>
  <si>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</si>
  <si>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</si>
  <si>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</si>
  <si>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</si>
  <si>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</si>
  <si>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</si>
  <si>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</si>
  <si>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</si>
  <si>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</si>
  <si>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</si>
  <si>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</si>
  <si>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</si>
  <si>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</si>
  <si>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</si>
  <si>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</si>
  <si>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</si>
  <si>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</si>
  <si>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</si>
  <si>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</si>
  <si>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</si>
  <si>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</si>
  <si>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</si>
  <si>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</si>
  <si>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</si>
  <si>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</si>
  <si>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</si>
  <si>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</si>
  <si>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</si>
  <si>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</si>
  <si>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</si>
  <si>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</si>
  <si>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</si>
  <si>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</si>
  <si>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</si>
  <si>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</si>
  <si>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</si>
  <si>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</si>
  <si>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</si>
  <si>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</si>
  <si>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</si>
  <si>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</si>
  <si>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</si>
  <si>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</si>
  <si>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</si>
  <si>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</si>
  <si>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</si>
  <si>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</si>
  <si>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</si>
  <si>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</si>
  <si>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</si>
  <si>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</si>
  <si>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</si>
  <si>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</si>
  <si>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</si>
  <si>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</si>
  <si>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</si>
  <si>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</si>
  <si>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</si>
  <si>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</si>
  <si>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</si>
  <si>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</si>
  <si>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</si>
  <si>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</si>
  <si>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</si>
  <si>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</si>
  <si>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</si>
  <si>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</si>
  <si>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</si>
  <si>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</si>
  <si>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</si>
  <si>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</si>
  <si>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</si>
  <si>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</si>
  <si>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</si>
  <si>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</si>
  <si>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</si>
  <si>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</si>
  <si>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</si>
  <si>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</si>
  <si>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</si>
  <si>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</si>
  <si>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</si>
  <si>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</si>
  <si>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</si>
  <si>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</si>
  <si>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</si>
  <si>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</si>
  <si>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</si>
  <si>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</si>
  <si>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</si>
  <si>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</si>
  <si>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</si>
  <si>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</si>
  <si>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</si>
  <si>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</si>
  <si>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</si>
  <si>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</si>
  <si>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</si>
  <si>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</si>
  <si>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</si>
  <si>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</si>
  <si>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</si>
  <si>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</si>
  <si>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</si>
  <si>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</si>
  <si>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</si>
  <si>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</si>
  <si>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</si>
  <si>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</si>
  <si>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</si>
  <si>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</si>
  <si>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</si>
  <si>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</si>
  <si>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</si>
  <si>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</si>
  <si>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</si>
  <si>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</si>
  <si>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</si>
  <si>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</si>
  <si>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</si>
  <si>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</si>
  <si>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</si>
  <si>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</si>
  <si>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</si>
  <si>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</si>
  <si>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</si>
  <si>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</si>
  <si>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</si>
  <si>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</si>
  <si>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</si>
  <si>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</si>
  <si>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</si>
  <si>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</si>
  <si>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</si>
  <si>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</si>
  <si>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</si>
  <si>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</si>
  <si>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</si>
  <si>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</si>
  <si>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</si>
  <si>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</si>
  <si>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</si>
  <si>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</si>
  <si>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</si>
  <si>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</si>
  <si>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</si>
  <si>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</si>
  <si>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</si>
  <si>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</si>
  <si>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</si>
  <si>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</si>
  <si>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</si>
  <si>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</si>
  <si>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</si>
  <si>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</si>
  <si>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</si>
  <si>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</si>
  <si>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</si>
  <si>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</si>
  <si>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</si>
  <si>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</si>
  <si>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</si>
  <si>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</si>
  <si>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</si>
  <si>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</si>
  <si>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</si>
  <si>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</si>
  <si>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</si>
  <si>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</si>
  <si>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</si>
  <si>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</si>
  <si>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</si>
  <si>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</si>
  <si>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</si>
  <si>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</si>
  <si>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</si>
  <si>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</si>
  <si>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</si>
  <si>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</si>
  <si>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</si>
  <si>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</si>
  <si>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</si>
  <si>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</si>
  <si>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</si>
  <si>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</si>
  <si>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</si>
  <si>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</si>
  <si>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</si>
  <si>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</si>
  <si>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</si>
  <si>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</si>
  <si>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</si>
  <si>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</si>
  <si>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</si>
  <si>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</si>
  <si>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</si>
  <si>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</si>
  <si>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</si>
  <si>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</si>
  <si>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</si>
  <si>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</si>
  <si>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</si>
  <si>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</si>
  <si>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</si>
  <si>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</si>
  <si>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</si>
  <si>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</si>
  <si>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</si>
  <si>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</si>
  <si>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</si>
  <si>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</si>
  <si>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</si>
  <si>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</si>
  <si>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</si>
  <si>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</si>
  <si>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</si>
  <si>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</si>
  <si>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</si>
  <si>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</si>
  <si>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</si>
  <si>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</si>
  <si>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</si>
  <si>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</si>
  <si>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</si>
  <si>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</si>
  <si>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</si>
  <si>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</si>
  <si>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</si>
  <si>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</si>
  <si>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</si>
  <si>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</si>
  <si>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</si>
  <si>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</si>
  <si>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</si>
  <si>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</si>
  <si>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</si>
  <si>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</si>
  <si>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</si>
  <si>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</si>
  <si>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</si>
  <si>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</si>
  <si>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</si>
  <si>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</si>
  <si>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</si>
  <si>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</si>
  <si>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</si>
  <si>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</si>
  <si>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</si>
  <si>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</si>
  <si>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</si>
  <si>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</si>
  <si>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</si>
  <si>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</si>
  <si>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</si>
  <si>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</si>
  <si>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</si>
  <si>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</si>
  <si>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</si>
  <si>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</si>
  <si>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</si>
  <si>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</si>
  <si>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</si>
  <si>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</si>
  <si>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</si>
  <si>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</si>
  <si>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</si>
  <si>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</si>
  <si>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</si>
  <si>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</si>
  <si>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</si>
  <si>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</si>
  <si>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</si>
  <si>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</si>
  <si>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</si>
  <si>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</si>
  <si>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</si>
  <si>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</si>
  <si>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</si>
  <si>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</si>
  <si>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</si>
  <si>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</si>
  <si>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</si>
  <si>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</si>
  <si>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</si>
  <si>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</si>
  <si>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</si>
  <si>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</si>
  <si>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</si>
  <si>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</si>
  <si>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</si>
  <si>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</si>
  <si>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</si>
  <si>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</si>
  <si>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</si>
  <si>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</si>
  <si>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</si>
  <si>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</si>
  <si>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</si>
  <si>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</si>
  <si>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</si>
  <si>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</si>
  <si>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</si>
  <si>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</si>
  <si>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</si>
  <si>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</si>
  <si>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</si>
  <si>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</si>
  <si>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</si>
  <si>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</si>
  <si>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</si>
  <si>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</si>
  <si>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</si>
  <si>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</si>
  <si>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</si>
  <si>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</si>
  <si>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</si>
  <si>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</si>
  <si>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</si>
  <si>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</si>
  <si>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</si>
  <si>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</si>
  <si>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</si>
  <si>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</si>
  <si>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</si>
  <si>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</si>
  <si>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</si>
  <si>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</si>
  <si>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</si>
  <si>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</si>
  <si>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</si>
  <si>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</si>
  <si>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</si>
  <si>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</si>
  <si>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</si>
  <si>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</si>
  <si>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</si>
  <si>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</si>
  <si>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</si>
  <si>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</si>
  <si>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</si>
  <si>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</si>
  <si>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</si>
  <si>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</si>
  <si>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</si>
  <si>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</si>
  <si>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</si>
  <si>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</si>
  <si>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</si>
  <si>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</si>
  <si>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</si>
  <si>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</si>
  <si>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</si>
  <si>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</si>
  <si>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</si>
  <si>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</si>
  <si>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</si>
  <si>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</si>
  <si>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</si>
  <si>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</si>
  <si>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</si>
  <si>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</si>
  <si>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</si>
  <si>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</si>
  <si>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</si>
  <si>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</si>
  <si>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</si>
  <si>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</si>
  <si>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</si>
  <si>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</si>
  <si>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</si>
  <si>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</si>
  <si>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</si>
  <si>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</si>
  <si>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</si>
  <si>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</si>
  <si>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</si>
  <si>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</si>
  <si>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</si>
  <si>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</si>
  <si>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</si>
  <si>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</si>
  <si>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</si>
  <si>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</si>
  <si>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</si>
  <si>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</si>
  <si>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</si>
  <si>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</si>
  <si>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</si>
  <si>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</si>
  <si>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</si>
  <si>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</si>
  <si>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</si>
  <si>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</si>
  <si>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</si>
  <si>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</si>
  <si>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</si>
  <si>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</si>
  <si>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</si>
  <si>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</si>
  <si>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</si>
  <si>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</si>
  <si>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</si>
  <si>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</si>
  <si>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</si>
  <si>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</si>
  <si>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</si>
  <si>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</si>
  <si>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</si>
  <si>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</si>
  <si>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</si>
  <si>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</si>
  <si>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</si>
  <si>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</si>
  <si>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</si>
  <si>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</si>
  <si>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</si>
  <si>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</si>
  <si>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</si>
  <si>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</si>
  <si>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</si>
  <si>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</si>
  <si>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</si>
  <si>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</si>
  <si>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</si>
  <si>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</si>
  <si>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</si>
  <si>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</si>
  <si>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</si>
  <si>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</si>
  <si>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</si>
  <si>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</si>
  <si>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</si>
  <si>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</si>
  <si>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</si>
  <si>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</si>
  <si>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</si>
  <si>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</si>
  <si>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</si>
  <si>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</si>
  <si>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</si>
  <si>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</si>
  <si>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</si>
  <si>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</si>
  <si>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</si>
  <si>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</si>
  <si>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</si>
  <si>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</si>
  <si>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</si>
  <si>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</si>
  <si>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</si>
  <si>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</si>
  <si>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</si>
  <si>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</si>
  <si>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</si>
  <si>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</si>
  <si>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</si>
  <si>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</si>
  <si>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</si>
  <si>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</si>
  <si>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</si>
  <si>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</si>
  <si>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</si>
  <si>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</si>
  <si>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</si>
  <si>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</si>
  <si>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</si>
  <si>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</si>
  <si>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</si>
  <si>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</si>
  <si>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</si>
  <si>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</si>
  <si>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</si>
  <si>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</si>
  <si>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</si>
  <si>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</si>
  <si>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</si>
  <si>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</si>
  <si>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</si>
  <si>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</si>
  <si>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</si>
  <si>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</si>
  <si>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</si>
  <si>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</si>
  <si>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</si>
  <si>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</si>
  <si>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</si>
  <si>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</si>
  <si>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</si>
  <si>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</si>
  <si>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</si>
  <si>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</si>
  <si>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</si>
  <si>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</si>
  <si>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</si>
  <si>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</si>
  <si>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</si>
  <si>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</si>
  <si>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</si>
  <si>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</si>
  <si>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</si>
  <si>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</si>
  <si>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</si>
  <si>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</si>
  <si>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</si>
  <si>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</si>
  <si>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</si>
  <si>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</si>
  <si>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</si>
  <si>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</si>
  <si>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</si>
  <si>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</si>
  <si>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</si>
  <si>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</si>
  <si>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</si>
  <si>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</si>
  <si>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</si>
  <si>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</si>
  <si>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</si>
  <si>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</si>
  <si>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</si>
  <si>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</si>
  <si>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</si>
  <si>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</si>
  <si>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</si>
  <si>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</si>
  <si>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</si>
  <si>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</si>
  <si>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</si>
  <si>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</si>
  <si>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</si>
  <si>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</si>
  <si>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</si>
  <si>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</si>
  <si>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</si>
  <si>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</si>
  <si>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</si>
  <si>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</si>
  <si>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</si>
  <si>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</si>
  <si>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</si>
  <si>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</si>
  <si>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</si>
  <si>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</si>
  <si>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</si>
  <si>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</si>
  <si>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</si>
  <si>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</si>
  <si>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</si>
  <si>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</si>
  <si>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</si>
  <si>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</si>
  <si>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</si>
  <si>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</si>
  <si>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</si>
  <si>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</si>
  <si>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</si>
  <si>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</si>
  <si>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</si>
  <si>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</si>
  <si>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</si>
  <si>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</si>
  <si>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</si>
  <si>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</si>
  <si>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</si>
  <si>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</si>
  <si>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</si>
  <si>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</si>
  <si>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</si>
  <si>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</si>
  <si>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</si>
  <si>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</si>
  <si>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</si>
  <si>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</si>
  <si>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</si>
  <si>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</si>
  <si>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</si>
  <si>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</si>
  <si>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</si>
  <si>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</si>
  <si>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</si>
  <si>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</si>
  <si>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</si>
  <si>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</si>
  <si>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</si>
  <si>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</si>
  <si>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</si>
  <si>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</si>
  <si>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</si>
  <si>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</si>
  <si>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</si>
  <si>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</si>
  <si>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</si>
  <si>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</si>
  <si>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</si>
  <si>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</si>
  <si>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</si>
  <si>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</si>
  <si>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</si>
  <si>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</si>
  <si>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</si>
  <si>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</si>
  <si>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</si>
  <si>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</si>
  <si>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</si>
  <si>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</si>
  <si>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</si>
  <si>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</si>
  <si>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</si>
  <si>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</si>
  <si>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</si>
  <si>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</si>
  <si>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</si>
  <si>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</si>
  <si>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</si>
  <si>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</si>
  <si>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</si>
  <si>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</si>
  <si>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</si>
  <si>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</si>
  <si>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</si>
  <si>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</si>
  <si>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</si>
  <si>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</si>
  <si>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</si>
  <si>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</si>
  <si>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</si>
  <si>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</si>
  <si>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</si>
  <si>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</si>
  <si>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</si>
  <si>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</si>
  <si>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</si>
  <si>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</si>
  <si>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</si>
  <si>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</si>
  <si>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</si>
  <si>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</si>
  <si>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</si>
  <si>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</si>
  <si>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</si>
  <si>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</si>
  <si>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</si>
  <si>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</si>
  <si>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</si>
  <si>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</si>
  <si>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</si>
  <si>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</si>
  <si>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</si>
  <si>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</si>
  <si>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</si>
  <si>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</si>
  <si>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</si>
  <si>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</si>
  <si>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</si>
  <si>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</si>
  <si>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</si>
  <si>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</si>
  <si>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</si>
  <si>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</si>
  <si>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</si>
  <si>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</si>
  <si>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</si>
  <si>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</si>
  <si>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</si>
  <si>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</si>
  <si>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</si>
  <si>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</si>
  <si>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</si>
  <si>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</si>
  <si>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</si>
  <si>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</si>
  <si>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</si>
  <si>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</si>
  <si>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</si>
  <si>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</si>
  <si>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</si>
  <si>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</si>
  <si>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</si>
  <si>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</si>
  <si>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</si>
  <si>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</si>
  <si>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</si>
  <si>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</si>
  <si>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</si>
  <si>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</si>
  <si>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</si>
  <si>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</si>
  <si>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</si>
  <si>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</si>
  <si>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</si>
  <si>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</si>
  <si>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</si>
  <si>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</si>
  <si>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</si>
  <si>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</si>
  <si>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</si>
  <si>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</si>
  <si>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</si>
  <si>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</si>
  <si>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</si>
  <si>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</si>
  <si>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</si>
  <si>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</si>
  <si>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</si>
  <si>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</si>
  <si>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</si>
  <si>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</si>
  <si>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</si>
  <si>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</si>
  <si>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</si>
  <si>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</si>
  <si>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</si>
  <si>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</si>
  <si>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</si>
  <si>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</si>
  <si>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</si>
  <si>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</si>
  <si>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</si>
  <si>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</si>
  <si>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</si>
  <si>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</si>
  <si>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</si>
  <si>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</si>
  <si>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</si>
  <si>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</si>
  <si>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</si>
  <si>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</si>
  <si>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</si>
  <si>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</si>
  <si>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</si>
  <si>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</si>
  <si>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</si>
  <si>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</si>
  <si>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</si>
  <si>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</si>
  <si>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</si>
  <si>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</si>
  <si>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</si>
  <si>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</si>
  <si>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</si>
  <si>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</si>
  <si>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</si>
  <si>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</si>
  <si>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</si>
  <si>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</si>
  <si>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</si>
  <si>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</si>
  <si>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</si>
  <si>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</si>
  <si>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</si>
  <si>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</si>
  <si>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</si>
  <si>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</si>
  <si>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</si>
  <si>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</si>
  <si>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</si>
  <si>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</si>
  <si>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</si>
  <si>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</si>
  <si>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</si>
  <si>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</si>
  <si>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</si>
  <si>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</si>
  <si>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</si>
  <si>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</si>
  <si>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</si>
  <si>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</si>
  <si>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</si>
  <si>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</si>
  <si>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</si>
  <si>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</si>
  <si>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</si>
  <si>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</si>
  <si>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</si>
  <si>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</si>
  <si>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</si>
  <si>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</si>
  <si>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</si>
  <si>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</si>
  <si>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</si>
  <si>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</si>
  <si>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</si>
  <si>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</si>
  <si>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</si>
  <si>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</si>
  <si>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</si>
  <si>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</si>
  <si>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</si>
  <si>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</si>
  <si>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</si>
  <si>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</si>
  <si>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</si>
  <si>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</si>
  <si>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</si>
  <si>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</si>
  <si>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</si>
  <si>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</si>
  <si>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</si>
  <si>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</si>
  <si>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</si>
  <si>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</si>
  <si>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</si>
  <si>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</si>
  <si>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</si>
  <si>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</si>
  <si>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</si>
  <si>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</si>
  <si>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</si>
  <si>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</si>
  <si>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</si>
  <si>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</si>
  <si>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</si>
  <si>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</si>
  <si>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</si>
  <si>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</si>
  <si>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</si>
  <si>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</si>
  <si>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</si>
  <si>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</si>
  <si>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</si>
  <si>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</si>
  <si>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</si>
  <si>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</si>
  <si>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</si>
  <si>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</si>
  <si>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</si>
  <si>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</si>
  <si>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</si>
  <si>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</si>
  <si>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</si>
  <si>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</si>
  <si>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</si>
  <si>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</si>
  <si>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</si>
  <si>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</si>
  <si>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</si>
  <si>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</si>
  <si>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</si>
  <si>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</si>
  <si>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</si>
  <si>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</si>
  <si>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</si>
  <si>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</si>
  <si>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</si>
  <si>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</si>
  <si>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</si>
  <si>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</si>
  <si>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</si>
  <si>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</si>
  <si>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</si>
  <si>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</si>
  <si>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</si>
  <si>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</si>
  <si>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</si>
  <si>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</si>
  <si>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</si>
  <si>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</si>
  <si>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</si>
  <si>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</si>
  <si>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</si>
  <si>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</si>
  <si>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</si>
  <si>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</si>
  <si>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</si>
  <si>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</si>
  <si>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</si>
  <si>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</si>
  <si>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</si>
  <si>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</si>
  <si>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</si>
  <si>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</si>
  <si>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</si>
  <si>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</si>
  <si>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</si>
  <si>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</si>
  <si>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</si>
  <si>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</si>
  <si>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</si>
  <si>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</si>
  <si>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</si>
  <si>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</si>
  <si>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</si>
  <si>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</si>
  <si>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</si>
  <si>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</si>
  <si>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</si>
  <si>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</si>
  <si>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</si>
  <si>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</si>
  <si>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</si>
  <si>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</si>
  <si>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</si>
  <si>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</si>
  <si>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</si>
  <si>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</si>
  <si>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</si>
  <si>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</si>
  <si>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</si>
  <si>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</si>
  <si>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</si>
  <si>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</si>
  <si>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</si>
  <si>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</si>
  <si>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</si>
  <si>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</si>
  <si>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</si>
  <si>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</si>
  <si>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</si>
  <si>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</si>
  <si>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</si>
  <si>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</si>
  <si>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</si>
  <si>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</si>
  <si>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</si>
  <si>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</si>
  <si>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</si>
  <si>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</si>
  <si>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</si>
  <si>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</si>
  <si>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</si>
  <si>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</si>
  <si>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</si>
  <si>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</si>
  <si>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</si>
  <si>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</si>
  <si>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</si>
  <si>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</si>
  <si>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</si>
  <si>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</si>
  <si>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</si>
  <si>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</si>
  <si>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</si>
  <si>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</si>
  <si>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</si>
  <si>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</si>
  <si>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</si>
  <si>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</si>
  <si>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</si>
  <si>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</si>
  <si>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</si>
  <si>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</si>
  <si>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</si>
  <si>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</si>
  <si>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</si>
  <si>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</si>
  <si>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</si>
  <si>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</si>
  <si>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</si>
  <si>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</si>
  <si>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</si>
  <si>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</si>
  <si>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</si>
  <si>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</si>
  <si>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</si>
  <si>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</si>
  <si>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</si>
  <si>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</si>
  <si>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</si>
  <si>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</si>
  <si>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</si>
  <si>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</si>
  <si>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</si>
  <si>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</si>
  <si>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</si>
  <si>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</si>
  <si>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</si>
  <si>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</si>
  <si>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</si>
  <si>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</si>
  <si>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</si>
  <si>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</si>
  <si>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</si>
  <si>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</si>
  <si>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</si>
  <si>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</si>
  <si>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</si>
  <si>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</si>
  <si>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</si>
  <si>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</si>
  <si>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</si>
  <si>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</si>
  <si>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</si>
  <si>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</si>
  <si>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</si>
  <si>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</si>
  <si>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</si>
  <si>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</si>
  <si>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</si>
  <si>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</si>
  <si>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</si>
  <si>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</si>
  <si>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</si>
  <si>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</si>
  <si>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</si>
  <si>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</si>
  <si>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</si>
  <si>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</si>
  <si>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</si>
  <si>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</si>
  <si>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</si>
  <si>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</si>
  <si>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</si>
  <si>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</si>
  <si>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</si>
  <si>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</si>
  <si>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</si>
  <si>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</si>
  <si>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</si>
  <si>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</si>
  <si>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</si>
  <si>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</si>
  <si>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</si>
  <si>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</si>
  <si>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</si>
  <si>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</si>
  <si>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</si>
  <si>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</si>
  <si>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</si>
  <si>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</si>
  <si>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</si>
  <si>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</si>
  <si>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</si>
  <si>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</si>
  <si>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</si>
  <si>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</si>
  <si>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</si>
  <si>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</si>
  <si>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</si>
  <si>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</si>
  <si>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</si>
  <si>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</si>
  <si>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</si>
  <si>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</si>
  <si>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</si>
  <si>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</si>
  <si>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</si>
  <si>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</si>
  <si>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</si>
  <si>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</si>
  <si>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</si>
  <si>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</si>
  <si>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</si>
  <si>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</si>
  <si>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</si>
  <si>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</si>
  <si>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</si>
  <si>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</si>
  <si>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</si>
  <si>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</si>
  <si>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</si>
  <si>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</si>
  <si>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</si>
  <si>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</si>
  <si>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</si>
  <si>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</si>
  <si>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</si>
  <si>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</si>
  <si>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</si>
  <si>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</si>
  <si>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</si>
  <si>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</si>
  <si>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</si>
  <si>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</si>
  <si>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</si>
  <si>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</si>
  <si>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</si>
  <si>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</si>
  <si>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</si>
  <si>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</si>
  <si>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</si>
  <si>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</si>
  <si>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</si>
  <si>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</si>
  <si>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</si>
  <si>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</si>
  <si>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</si>
  <si>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</si>
  <si>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</si>
  <si>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</si>
  <si>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</si>
  <si>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</si>
  <si>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</si>
  <si>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</si>
  <si>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</si>
  <si>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</si>
  <si>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</si>
  <si>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</si>
  <si>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</si>
  <si>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</si>
  <si>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</si>
  <si>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</si>
  <si>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</si>
  <si>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</si>
  <si>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</si>
  <si>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</si>
  <si>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</si>
  <si>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</si>
  <si>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</si>
  <si>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</si>
  <si>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</si>
  <si>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</si>
  <si>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</si>
  <si>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</si>
  <si>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</si>
  <si>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</si>
  <si>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</si>
  <si>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</si>
  <si>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</si>
  <si>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</si>
  <si>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</si>
  <si>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</si>
  <si>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</si>
  <si>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</si>
  <si>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</si>
  <si>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</si>
  <si>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</si>
  <si>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</si>
  <si>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</si>
  <si>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</si>
  <si>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</si>
  <si>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</si>
  <si>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</si>
  <si>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</si>
  <si>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</si>
  <si>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</si>
  <si>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</si>
  <si>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</si>
  <si>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</si>
  <si>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</si>
  <si>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</si>
  <si>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</si>
  <si>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</si>
  <si>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</si>
  <si>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</si>
  <si>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</si>
  <si>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</si>
  <si>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</si>
  <si>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</si>
  <si>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</si>
  <si>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</si>
  <si>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</si>
  <si>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</si>
  <si>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</si>
  <si>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</si>
  <si>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</si>
  <si>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</si>
  <si>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</si>
  <si>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</si>
  <si>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</si>
  <si>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</si>
  <si>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</si>
  <si>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</si>
  <si>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</si>
  <si>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</si>
  <si>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</si>
  <si>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</si>
  <si>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</si>
  <si>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</si>
  <si>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</si>
  <si>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</si>
  <si>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</si>
  <si>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</si>
  <si>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</si>
  <si>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</si>
  <si>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</si>
  <si>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</si>
  <si>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</si>
  <si>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</si>
  <si>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</si>
  <si>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</si>
  <si>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</si>
  <si>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</si>
  <si>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</si>
  <si>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</si>
  <si>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</si>
  <si>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</si>
  <si>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</si>
  <si>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</si>
  <si>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</si>
  <si>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</si>
  <si>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</si>
  <si>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</si>
  <si>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</si>
  <si>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</si>
  <si>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</si>
  <si>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</si>
  <si>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</si>
  <si>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</si>
  <si>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</si>
  <si>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</si>
  <si>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</si>
  <si>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</si>
  <si>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</si>
  <si>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</si>
  <si>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</si>
  <si>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</si>
  <si>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</si>
  <si>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</si>
  <si>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</si>
  <si>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</si>
  <si>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</si>
  <si>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</si>
  <si>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</si>
  <si>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</si>
  <si>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</si>
  <si>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</si>
  <si>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</si>
  <si>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</si>
  <si>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</si>
  <si>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</si>
  <si>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</si>
  <si>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</si>
  <si>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</si>
  <si>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</si>
  <si>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</si>
  <si>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</si>
  <si>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</si>
  <si>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</si>
  <si>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</si>
  <si>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</si>
  <si>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</si>
  <si>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</si>
  <si>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</si>
  <si>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</si>
  <si>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</si>
  <si>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</si>
  <si>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</si>
  <si>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</si>
  <si>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</si>
  <si>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</si>
  <si>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</si>
  <si>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</si>
  <si>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</si>
  <si>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</si>
  <si>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</si>
  <si>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</si>
  <si>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</si>
  <si>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</si>
  <si>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</si>
  <si>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</si>
  <si>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</si>
  <si>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</si>
  <si>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</si>
  <si>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</si>
  <si>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tanečný šport - bežné transfery</t>
  </si>
  <si>
    <t>BU-8953-01</t>
  </si>
  <si>
    <t>1/2026</t>
  </si>
  <si>
    <t>Bankové výpisy</t>
  </si>
  <si>
    <t>31320155</t>
  </si>
  <si>
    <t>Všeobecná úverová banka, a. s.</t>
  </si>
  <si>
    <t>BU-8953-02</t>
  </si>
  <si>
    <t>2/2026</t>
  </si>
  <si>
    <t>BU-8953-03</t>
  </si>
  <si>
    <t>3/2026</t>
  </si>
  <si>
    <t>BU-8953-04</t>
  </si>
  <si>
    <t>4/2026</t>
  </si>
  <si>
    <t>BU-8953-05</t>
  </si>
  <si>
    <t>5/2026</t>
  </si>
  <si>
    <t>BU-8158-02</t>
  </si>
  <si>
    <t>BU-8158-03</t>
  </si>
  <si>
    <t>BU-8158-04</t>
  </si>
  <si>
    <t>BU-8158-05</t>
  </si>
  <si>
    <t>BU-1656-01</t>
  </si>
  <si>
    <t>BU-1656-02</t>
  </si>
  <si>
    <t>BU-1656-03</t>
  </si>
  <si>
    <t>BU-1656-04</t>
  </si>
  <si>
    <t>BU-1656-05</t>
  </si>
  <si>
    <t>DF 2026081</t>
  </si>
  <si>
    <t>IN-2026-028</t>
  </si>
  <si>
    <t>Členský poplatok za rok 2026</t>
  </si>
  <si>
    <t>DanceSport Europe</t>
  </si>
  <si>
    <t>DF 2026082</t>
  </si>
  <si>
    <t>IN-2026-038</t>
  </si>
  <si>
    <t>Štartovné deti GP 6.-7.6.2026 Košice</t>
  </si>
  <si>
    <t>DF 2026072</t>
  </si>
  <si>
    <t>WG-176928</t>
  </si>
  <si>
    <t>Štartovné poplatky Trnava 16.-17.5.2026</t>
  </si>
  <si>
    <t>World DanceSport federation</t>
  </si>
  <si>
    <t>DF 2026101</t>
  </si>
  <si>
    <t>WG-176966</t>
  </si>
  <si>
    <t>Štartovné poplatky Košice 6.-7.6.2026</t>
  </si>
  <si>
    <t>DF 2026089</t>
  </si>
  <si>
    <t>M-32/26</t>
  </si>
  <si>
    <t>IDO členský poplatok 2026</t>
  </si>
  <si>
    <t>International Dance organization</t>
  </si>
  <si>
    <t>DF 2026014</t>
  </si>
  <si>
    <t>1012607828</t>
  </si>
  <si>
    <t>Telefónne služby za mesiac 2/2026</t>
  </si>
  <si>
    <t>35845007</t>
  </si>
  <si>
    <t>VNET a.s.</t>
  </si>
  <si>
    <t>DF 2026067</t>
  </si>
  <si>
    <t>1012613886</t>
  </si>
  <si>
    <t>Telefónne služby za mesiac 3/2026</t>
  </si>
  <si>
    <t>DF 2026116</t>
  </si>
  <si>
    <t>1012627845</t>
  </si>
  <si>
    <t>Telefónne služby za mesiac 5/2026</t>
  </si>
  <si>
    <t>DF 2026083</t>
  </si>
  <si>
    <t>2877096689</t>
  </si>
  <si>
    <t>Telefónne poplatky za 2/2026</t>
  </si>
  <si>
    <t>35697270</t>
  </si>
  <si>
    <t>Orange Slovensko, a.s.</t>
  </si>
  <si>
    <t>DF 2026105</t>
  </si>
  <si>
    <t>2881795127</t>
  </si>
  <si>
    <t>Telefónne poplatky za 3/2026</t>
  </si>
  <si>
    <t>DF 2026003</t>
  </si>
  <si>
    <t>50260009</t>
  </si>
  <si>
    <t>Prevádzkové náklady spojené s užívaním nebytových priestorov v objekte DOM ŠPORTU za mesiac február 2026</t>
  </si>
  <si>
    <t>35862289</t>
  </si>
  <si>
    <t>DOM ŠPORTU, s.r.o.</t>
  </si>
  <si>
    <t>DF 2026011</t>
  </si>
  <si>
    <t>50260068</t>
  </si>
  <si>
    <t>Prevádzkové náklady spojené s užívaním nebytových priestorov v objekte DOM ŠPORTU za mesiac marec 2026</t>
  </si>
  <si>
    <t>DF 2026065</t>
  </si>
  <si>
    <t>50260123</t>
  </si>
  <si>
    <t>Prevádzkové náklady spojené s užívaním nebytových priestorov v objekte DOM ŠPORTU za mesiac apríl 2026</t>
  </si>
  <si>
    <t>DF 2026100</t>
  </si>
  <si>
    <t>50260224</t>
  </si>
  <si>
    <t>Prevádzkové náklady spojené s užívaním nebytových priestorov v objekte DOM ŠPORTU za mesiac máj 2026</t>
  </si>
  <si>
    <t>DF 2026115</t>
  </si>
  <si>
    <t>50260284</t>
  </si>
  <si>
    <t>Prevádzkové náklady spojené s užívaním nebytových priestorov v objekte DOM ŠPORTU za mesiac jún 2026</t>
  </si>
  <si>
    <t>DF 2026004</t>
  </si>
  <si>
    <t>50260008</t>
  </si>
  <si>
    <t>Nájom nebytových priestorov v objekte DOM ŠPORTU za mesiac február 2025</t>
  </si>
  <si>
    <t>DF 2026012</t>
  </si>
  <si>
    <t>50260067</t>
  </si>
  <si>
    <t>Nájom nebytových priestorov v objekte DOM ŠPORTU za mesiac marec 2025</t>
  </si>
  <si>
    <t>DF 2026066</t>
  </si>
  <si>
    <t>50260122</t>
  </si>
  <si>
    <t>Nájom nebytových priestorov v objekte DOM ŠPORTU za mesiac apríl 2025</t>
  </si>
  <si>
    <t>DF 2026099</t>
  </si>
  <si>
    <t>50260223</t>
  </si>
  <si>
    <t>Nájom nebytových priestorov v objekte DOM ŠPORTU za mesiac máj 2025</t>
  </si>
  <si>
    <t>DF 2026114</t>
  </si>
  <si>
    <t>50260283</t>
  </si>
  <si>
    <t>Nájom nebytových priestorov v objekte DOM ŠPORTU za mesiac jún 2025</t>
  </si>
  <si>
    <t>DF 2026069</t>
  </si>
  <si>
    <t>70260063</t>
  </si>
  <si>
    <t>Doručovateľský servis za 2/2026</t>
  </si>
  <si>
    <t>DF 2026092</t>
  </si>
  <si>
    <t>70260094</t>
  </si>
  <si>
    <t>Doručovateľský servis za 3/2026</t>
  </si>
  <si>
    <t>DF 2026118</t>
  </si>
  <si>
    <t>70260125</t>
  </si>
  <si>
    <t>Doručovateľský servis za 4/2026</t>
  </si>
  <si>
    <t>DF 2026005</t>
  </si>
  <si>
    <t>20260005</t>
  </si>
  <si>
    <t>Spracovanie účtovnej agendy za mesiac 1/2026</t>
  </si>
  <si>
    <t>56515154</t>
  </si>
  <si>
    <t>BILANX Consult Partners s.r.o.</t>
  </si>
  <si>
    <t>DF 2026020</t>
  </si>
  <si>
    <t>20260016</t>
  </si>
  <si>
    <t>Spracovanie účtovnej agendy za mesiac 2/2026</t>
  </si>
  <si>
    <t>DF 2026087</t>
  </si>
  <si>
    <t>20260027</t>
  </si>
  <si>
    <t>Spracovanie účtovnej agendy za mesiac 3/2026</t>
  </si>
  <si>
    <t>DF 2026106</t>
  </si>
  <si>
    <t>20260040</t>
  </si>
  <si>
    <t>Spracovanie účtovnej agendy za mesiac 4/2026</t>
  </si>
  <si>
    <t>DF 2026095</t>
  </si>
  <si>
    <t>20260034</t>
  </si>
  <si>
    <t>Spracovanie mzdovej agendy za mesiac 2/2026</t>
  </si>
  <si>
    <t>DF 2026013</t>
  </si>
  <si>
    <t>26002001</t>
  </si>
  <si>
    <t>Systémová podpora za mesiac 2/2026</t>
  </si>
  <si>
    <t>35722533</t>
  </si>
  <si>
    <t>Nuaktiv a.s.</t>
  </si>
  <si>
    <t>DF 2026071</t>
  </si>
  <si>
    <t>26003005</t>
  </si>
  <si>
    <t>Systémová podpora za mesiac 3/2026</t>
  </si>
  <si>
    <t>DF 2026103</t>
  </si>
  <si>
    <t>26004002</t>
  </si>
  <si>
    <t>Systémová podpora za mesiac 4/2026</t>
  </si>
  <si>
    <t>DF 2026117</t>
  </si>
  <si>
    <t>26005006</t>
  </si>
  <si>
    <t>Systémová podpora za mesiac 5/2026</t>
  </si>
  <si>
    <t>DF 2026033</t>
  </si>
  <si>
    <t>26001106</t>
  </si>
  <si>
    <t>Služby aplikačnej podpory IS ActiveSport v rozsahu 8 hodín - 1/2026</t>
  </si>
  <si>
    <t>DF 2026097</t>
  </si>
  <si>
    <t>FV/9/2026</t>
  </si>
  <si>
    <t>Použitie sčítacieho systému danceit.pl v roku 2026 na 10 súťaží sekcie IDO MT SZTŠ</t>
  </si>
  <si>
    <t>BLUE BUDGIE SPOLKA Z OGRANICZONA ODPOWIEDZIALNOSCIA</t>
  </si>
  <si>
    <t>DF 2026111</t>
  </si>
  <si>
    <t>20260012</t>
  </si>
  <si>
    <t>Prenájom priestorov školenie a kongres vedúcich klubov, funkcionárov a trénerov SZTŠ sekcie IDO v dňoch 9.-10.1.2026</t>
  </si>
  <si>
    <t>42261813</t>
  </si>
  <si>
    <t>Univerzálny dom tanca o.z.</t>
  </si>
  <si>
    <t>DF 2026108</t>
  </si>
  <si>
    <t>202605</t>
  </si>
  <si>
    <t>Činnosť športového odborníka - lektor - počas vzdelávania trénerov 2. kvalifikačného stupňa 19.4.2026 /4 hod/</t>
  </si>
  <si>
    <t>52386261</t>
  </si>
  <si>
    <t>Mgr. Milan Špánik, PhD.</t>
  </si>
  <si>
    <t>DF 2026086</t>
  </si>
  <si>
    <t>20260003</t>
  </si>
  <si>
    <t>Doprava AGM WRRC meeting rozhodcov v termíne 14.-15.3.2026 Praha</t>
  </si>
  <si>
    <t>37333879</t>
  </si>
  <si>
    <t>Mgr. Rastislav Baňas - SPORTWITHUS</t>
  </si>
  <si>
    <t>DF 2026070</t>
  </si>
  <si>
    <t>20260002</t>
  </si>
  <si>
    <t>Doprava na školenie rozhodcov v termíne 1.3.2026 Praha</t>
  </si>
  <si>
    <t>DF 2026126</t>
  </si>
  <si>
    <t>1FVL-26724/2026</t>
  </si>
  <si>
    <t>Letenky delegátov AGM WDSF 10.-15.6.2026</t>
  </si>
  <si>
    <t>49704362</t>
  </si>
  <si>
    <t>ASIANA, spol. s r.o.</t>
  </si>
  <si>
    <t>DF 2026006</t>
  </si>
  <si>
    <t>0001FV000089/26</t>
  </si>
  <si>
    <t>Nákup pohárov a medailí na súťaž MSR STT 2026</t>
  </si>
  <si>
    <t>35774282</t>
  </si>
  <si>
    <t>Victory sport, spol. s r.o.</t>
  </si>
  <si>
    <t>DF 2026007</t>
  </si>
  <si>
    <t>20260201</t>
  </si>
  <si>
    <t>Rozhodovanie na súťaži MSR STT Levice 31.1.2026</t>
  </si>
  <si>
    <t>36150738</t>
  </si>
  <si>
    <t>Tanečné centrum FORTUNA Poprad</t>
  </si>
  <si>
    <t>DF 2026015</t>
  </si>
  <si>
    <t>2026002</t>
  </si>
  <si>
    <t>50901010</t>
  </si>
  <si>
    <t>TK Consulting &amp; Training s.r.o.</t>
  </si>
  <si>
    <t>DF 2026028</t>
  </si>
  <si>
    <t>20022026</t>
  </si>
  <si>
    <t>31796401</t>
  </si>
  <si>
    <t>Tanečné Centrum Eleganza občianske združenie</t>
  </si>
  <si>
    <t>DF 2026034</t>
  </si>
  <si>
    <t>202606</t>
  </si>
  <si>
    <t>Milan Plačko</t>
  </si>
  <si>
    <t>DF 2026073</t>
  </si>
  <si>
    <t>FA2026001</t>
  </si>
  <si>
    <t>52686779</t>
  </si>
  <si>
    <t>Dance Direction</t>
  </si>
  <si>
    <t>DF 2026119</t>
  </si>
  <si>
    <t>Vedenie súťaže MSR STT Levice 31.1.2026</t>
  </si>
  <si>
    <t>56860358</t>
  </si>
  <si>
    <t>Štúdio T s.r.o.</t>
  </si>
  <si>
    <t>DF 2026026</t>
  </si>
  <si>
    <t>Vedenie súťaže, sčítavanie na súťaži MSR STT 31.1.2026 Levice</t>
  </si>
  <si>
    <t>41051441</t>
  </si>
  <si>
    <t>Ing. Stella Víťazková</t>
  </si>
  <si>
    <t>DF 2026009</t>
  </si>
  <si>
    <t>Služby tajomníka na súťaži MSR STT Levice</t>
  </si>
  <si>
    <t>57138613</t>
  </si>
  <si>
    <t>Ing. Michaela Masárová</t>
  </si>
  <si>
    <t>DF 2026008</t>
  </si>
  <si>
    <t>260100001</t>
  </si>
  <si>
    <t>Spracovanie dát zo súťaže MSR STT 2026</t>
  </si>
  <si>
    <t>54684901</t>
  </si>
  <si>
    <t>Velo s.r.o.</t>
  </si>
  <si>
    <t>DF 2026025</t>
  </si>
  <si>
    <t>2026001</t>
  </si>
  <si>
    <t>Technicko-organizačná podpora podujatia MSR STT Levice</t>
  </si>
  <si>
    <t>37735551</t>
  </si>
  <si>
    <t>Ing. Radovan Sušila - ABCreative</t>
  </si>
  <si>
    <t>DF 2026120</t>
  </si>
  <si>
    <t>Prednášajúci na Tanečnom kongrese Levice 1.2.2026</t>
  </si>
  <si>
    <t>DF 2026023</t>
  </si>
  <si>
    <t>1020260066</t>
  </si>
  <si>
    <t>Prenájom tanečnej sály, technického vybavenia, prenájom parketu Tanečný konres Levice 1.2.2026</t>
  </si>
  <si>
    <t>47232978</t>
  </si>
  <si>
    <t>FORESPO PÁLENICA a.s.</t>
  </si>
  <si>
    <t>DF 2026076</t>
  </si>
  <si>
    <t>20260004</t>
  </si>
  <si>
    <t>Rozhodovanie Zimnej univerziády 3.2.2026 Žilina</t>
  </si>
  <si>
    <t>52585719</t>
  </si>
  <si>
    <t>Róbert Pavlík</t>
  </si>
  <si>
    <t>DF 2026121</t>
  </si>
  <si>
    <t>DF 2026016</t>
  </si>
  <si>
    <t>2026005</t>
  </si>
  <si>
    <t>Zabezpečenie Zimnej univerziády dňa 3.2.2026 Žilina - prenájom, prevoz, konfigurácia aparatúry</t>
  </si>
  <si>
    <t>50206842</t>
  </si>
  <si>
    <t>TŠK TOP DANCE Žilina, o.z.</t>
  </si>
  <si>
    <t>DF 2026017</t>
  </si>
  <si>
    <t>202602</t>
  </si>
  <si>
    <t>Funkcia rozhodcu na Univerziáde dňa 3.2.2026 Žilina</t>
  </si>
  <si>
    <t>11919582</t>
  </si>
  <si>
    <t>Milan Špánik</t>
  </si>
  <si>
    <t>DF 2026018</t>
  </si>
  <si>
    <t>20260202</t>
  </si>
  <si>
    <t>Rozhodovanie na súťaži TŠ Univerziáda dňa 3.2.2026 Žilina</t>
  </si>
  <si>
    <t>DF 2026074</t>
  </si>
  <si>
    <t>FA2026002</t>
  </si>
  <si>
    <t>DF 2026027</t>
  </si>
  <si>
    <t>Vedenie súťaže, sčítavanie na Zimnej univerziáde 3.2.2026 Žilina</t>
  </si>
  <si>
    <t>DF 2026032</t>
  </si>
  <si>
    <t>2603</t>
  </si>
  <si>
    <t>Rozhodovanie na súťaži MSR LAT 21.2.2026 Zvolen</t>
  </si>
  <si>
    <t>41790758</t>
  </si>
  <si>
    <t>Zuzana Šmátralová</t>
  </si>
  <si>
    <t>DF 2026036</t>
  </si>
  <si>
    <t>202603</t>
  </si>
  <si>
    <t>DF 2026030</t>
  </si>
  <si>
    <t>2026004</t>
  </si>
  <si>
    <t>DF 2026035</t>
  </si>
  <si>
    <t>2026/004</t>
  </si>
  <si>
    <t>48076562</t>
  </si>
  <si>
    <t>SALSA-DANCE, s.r.o.</t>
  </si>
  <si>
    <t>DF 2026068</t>
  </si>
  <si>
    <t>03/2026</t>
  </si>
  <si>
    <t>44637705</t>
  </si>
  <si>
    <t>Pavel Imre</t>
  </si>
  <si>
    <t>DF 2026078</t>
  </si>
  <si>
    <t>7/2026</t>
  </si>
  <si>
    <t>DF 2026104</t>
  </si>
  <si>
    <t>11834293</t>
  </si>
  <si>
    <t>Kvetoslava Štrbová</t>
  </si>
  <si>
    <t>DF 2026077</t>
  </si>
  <si>
    <t>DF 2026031</t>
  </si>
  <si>
    <t>260100003</t>
  </si>
  <si>
    <t>Spracovanie dát zo súťaže MSR LAT 2026</t>
  </si>
  <si>
    <t>DF 2026029</t>
  </si>
  <si>
    <t>Technicko-organizačná podpora podujatia MSR LAT Zvolen</t>
  </si>
  <si>
    <t>DF 2026010</t>
  </si>
  <si>
    <t>1FVL-6161/2026</t>
  </si>
  <si>
    <t>Letenky zahraničných rozhodcov MSR 19.-20.2.2026</t>
  </si>
  <si>
    <t>DF 2026039</t>
  </si>
  <si>
    <t>1FVL-11828/2026</t>
  </si>
  <si>
    <t>Letenky zahraničných rozhodcov MSR 22.2.2026</t>
  </si>
  <si>
    <t>DF 2026085</t>
  </si>
  <si>
    <t>20260010</t>
  </si>
  <si>
    <t>Rozhodovanie MSR 10T 2026</t>
  </si>
  <si>
    <t>40016242</t>
  </si>
  <si>
    <t>Ing. Eduard Slimák</t>
  </si>
  <si>
    <t>DF 2026091</t>
  </si>
  <si>
    <t>Technicko-organizačná podpora podujatia MSR 10T Košice</t>
  </si>
  <si>
    <t>DF 2026079</t>
  </si>
  <si>
    <t>0001FV000212/26</t>
  </si>
  <si>
    <t>Nákup pohárov a medailí na súťaž MSR 10T 2026</t>
  </si>
  <si>
    <t>DF 2026098</t>
  </si>
  <si>
    <t>0001FV000267/26</t>
  </si>
  <si>
    <t>Nákup pohárov a medailí na súťaž MSR SOLO v STT a LAT 2026</t>
  </si>
  <si>
    <t>DF 2026084</t>
  </si>
  <si>
    <t>1FVL-14384/2026</t>
  </si>
  <si>
    <t>Letenky zahraničných rozhodcov MSR Košice 13.-15.3.2026</t>
  </si>
  <si>
    <t>DF 2026128</t>
  </si>
  <si>
    <t>Rozhodovanie MSR Plesové choreografie, Žiar nad Hronom 9.5.2026</t>
  </si>
  <si>
    <t>DF 2026130</t>
  </si>
  <si>
    <t>0905/2026</t>
  </si>
  <si>
    <t>Rozhodovanie MSR Plesové choreografie, Žiar nad Hronom 10.5.2026</t>
  </si>
  <si>
    <t>DF 2026124</t>
  </si>
  <si>
    <t>0042026</t>
  </si>
  <si>
    <t>44461402</t>
  </si>
  <si>
    <t>UNCLE, s.r.o.</t>
  </si>
  <si>
    <t>DF 2026122</t>
  </si>
  <si>
    <t>202626</t>
  </si>
  <si>
    <t>DF 2026123</t>
  </si>
  <si>
    <t>260100012</t>
  </si>
  <si>
    <t>Spracovanie dát zo súťaže MSR Plesové choreografie, showdance a exhibície 2026</t>
  </si>
  <si>
    <t>DF 2026125</t>
  </si>
  <si>
    <t>2026007</t>
  </si>
  <si>
    <t>Technicko-organizačná podpora podujatia MSR plesové choreografie Žiar nad Hronom</t>
  </si>
  <si>
    <t>DF 2026129</t>
  </si>
  <si>
    <t>0001FV000566/26</t>
  </si>
  <si>
    <t>Nákup pohárov a medailí na súťaž MSR art 2026</t>
  </si>
  <si>
    <t>CP 2601</t>
  </si>
  <si>
    <t>CP - Ingrid Fabian - Výbor sekcie IDO MT - lektor kongresov, Bratislava 9.-11.1.2026</t>
  </si>
  <si>
    <t>CP 2602</t>
  </si>
  <si>
    <t>CP - Alena Majeríková - Výbor sekcie IDO MT - lektor kongresov, Bratislava 9.-10.1.2026</t>
  </si>
  <si>
    <t>Alena Majeríková</t>
  </si>
  <si>
    <t>CP 2603</t>
  </si>
  <si>
    <t>CP - Miroslav Frolo - Výbor sekcie IDO MT - lektor kongresov, Bratislava 9.-11.1.2026</t>
  </si>
  <si>
    <t>Miroslav Frolo</t>
  </si>
  <si>
    <t>CP 2604</t>
  </si>
  <si>
    <t>CP - Dominika Kocourková - Výbor sekcie IDO MT, Bratislava 9.-10.1.2026</t>
  </si>
  <si>
    <t>Dominika Kocourková</t>
  </si>
  <si>
    <t>CP 2605</t>
  </si>
  <si>
    <t>CP - Mgr. Edina Šebo Tóthová - Výbor sekcie IDO MT, Bratislava 9.-10.1.2026</t>
  </si>
  <si>
    <t>Mgr. Edina Šebo Tóthová</t>
  </si>
  <si>
    <t>CP 263002</t>
  </si>
  <si>
    <t>CP - Július Schvarcz - MSR ŠTT, Levice 30.1.-1.2.2026</t>
  </si>
  <si>
    <t>Július Schvarcz</t>
  </si>
  <si>
    <t>CP 263003</t>
  </si>
  <si>
    <t>CP - Eva Pašková - MSR ŠTT, Levice 30.1.-1.2.2026</t>
  </si>
  <si>
    <t>Eva Pašková</t>
  </si>
  <si>
    <t>CP 263004</t>
  </si>
  <si>
    <t>CP - Eva Pašková - Zimná univerziáda, Žilina 3.2.2026</t>
  </si>
  <si>
    <t>CP 263007</t>
  </si>
  <si>
    <t>CP - Dušan Paška - Rozhodovanie MSR 10T, Košice 13.-15.3.2026</t>
  </si>
  <si>
    <t>Dušan Paška</t>
  </si>
  <si>
    <t>CP 263008</t>
  </si>
  <si>
    <t>CP - Ing. Miroslav Víťazka - MSR ŠTT, Levice 30.-31.1.2026</t>
  </si>
  <si>
    <t>Ing. Miroslav Víťazka</t>
  </si>
  <si>
    <t>CP 263009</t>
  </si>
  <si>
    <t>CP - Ing. Miroslav Víťazka - Zimná univerziáda, Žilina 3.2.2026</t>
  </si>
  <si>
    <t>CP 263010</t>
  </si>
  <si>
    <t>CP - Ing. Miroslav Víťazka - MSR 10T, Košice 13.-15.3.2026</t>
  </si>
  <si>
    <t>CP 263011</t>
  </si>
  <si>
    <t>CP - Erik Popovič - MSR 10T, Košice 14.3.2026</t>
  </si>
  <si>
    <t>Erik Popovič</t>
  </si>
  <si>
    <t>CP 263012</t>
  </si>
  <si>
    <t>CP - Michal Hnila - MSR 10T, Košice 13.-15.3.2026</t>
  </si>
  <si>
    <t>Michal Hnila</t>
  </si>
  <si>
    <t>CP 263013</t>
  </si>
  <si>
    <t>CP - Mgr. Petra Slimáková - MSR 10T, Košice 14.-15.3.2026</t>
  </si>
  <si>
    <t>Mgr. Petra Slimáková</t>
  </si>
  <si>
    <t>CP 263014</t>
  </si>
  <si>
    <t>CP - Pavel Imre - Zimná univerziáda, Žilina 3.2.2026</t>
  </si>
  <si>
    <t>CP 268001</t>
  </si>
  <si>
    <t>CP - Pavel Imre - Zasadnutie výboru sekcie TŠ, Levice 30.1.2026</t>
  </si>
  <si>
    <t>CP 268002</t>
  </si>
  <si>
    <t>CP - doc. Mgr. Matej Chren - Zasadnutie výboru sekcie TŠ kongres, Levice 30.1.-1.2.2026</t>
  </si>
  <si>
    <t>doc. Mgr. Matej Chren</t>
  </si>
  <si>
    <t>CP 2613003</t>
  </si>
  <si>
    <t>CP - Ivan Benko - WDSF European Championship Sen III STT Cambrils, Španielsko 1.-6.4.2026</t>
  </si>
  <si>
    <t>Ivan Benko</t>
  </si>
  <si>
    <t>DF 2026160</t>
  </si>
  <si>
    <t>1012635950</t>
  </si>
  <si>
    <t>Telefónne služby za mesiac 6/2026</t>
  </si>
  <si>
    <t>DF 2026152</t>
  </si>
  <si>
    <t>02042026</t>
  </si>
  <si>
    <t>51797097</t>
  </si>
  <si>
    <t>grazie s.r.o.</t>
  </si>
  <si>
    <t>DF 2026153</t>
  </si>
  <si>
    <t>08042026</t>
  </si>
  <si>
    <t>Inšpektor 8.ročník AKNELA DANCE CUP - Martin 18.4.2026</t>
  </si>
  <si>
    <t>DF 2026154</t>
  </si>
  <si>
    <t>2026-007</t>
  </si>
  <si>
    <t>37879677</t>
  </si>
  <si>
    <t>Tanečno športové centrum TEMPO Kežmarok</t>
  </si>
  <si>
    <t>DF 2026156</t>
  </si>
  <si>
    <t>1FVL-23896/2026</t>
  </si>
  <si>
    <t>Letenka rozhodcu 29.-31.5.2026</t>
  </si>
  <si>
    <t>DF 2026131</t>
  </si>
  <si>
    <t>2026013</t>
  </si>
  <si>
    <t>DF 2026155</t>
  </si>
  <si>
    <t>01042026</t>
  </si>
  <si>
    <t>DF 2026157</t>
  </si>
  <si>
    <t>03042026</t>
  </si>
  <si>
    <t>DF 2026135</t>
  </si>
  <si>
    <t>50260345</t>
  </si>
  <si>
    <t>Prevádzkové náklady spojené s užívaním nebytových priestorov v objekte DOM ŠPORTU za mesiac júl 2026</t>
  </si>
  <si>
    <t>DF 2026159</t>
  </si>
  <si>
    <t>0001FV000585/26</t>
  </si>
  <si>
    <t>Nákup pohárov a medailí na súťaž MSR Plesové choreografie 2026</t>
  </si>
  <si>
    <t>DF 2026134</t>
  </si>
  <si>
    <t>50260344</t>
  </si>
  <si>
    <t>Nájom nebytových priestorov v objekte DOM ŠPORTU za mesiac júl 2025</t>
  </si>
  <si>
    <t>DF 2026133</t>
  </si>
  <si>
    <t>20260058</t>
  </si>
  <si>
    <t>Spracovanie mzdovej agendy za mesiac 4/2026</t>
  </si>
  <si>
    <t>DF 2026132</t>
  </si>
  <si>
    <t>20260052</t>
  </si>
  <si>
    <t>Spracovanie účtovnej agendy za mesiac 5/2026</t>
  </si>
  <si>
    <t>DF 2026127</t>
  </si>
  <si>
    <t>2026-005</t>
  </si>
  <si>
    <t>Hosting, správa a vývoj informačného systému sekcie IDO MT SZTŠ - is.stodido.sk</t>
  </si>
  <si>
    <t>Lukáš Eštvanc</t>
  </si>
  <si>
    <t>04891261</t>
  </si>
  <si>
    <t>DF 2026139</t>
  </si>
  <si>
    <t>2891146528</t>
  </si>
  <si>
    <t>Telefónne poplatky za 4-5/2026</t>
  </si>
  <si>
    <t>DF 2026136</t>
  </si>
  <si>
    <t>2026011</t>
  </si>
  <si>
    <t>Technicko-organizačná podpora podujatia Košice Open 2026 /2 dni/</t>
  </si>
  <si>
    <t>DF 2026140</t>
  </si>
  <si>
    <t>20260001</t>
  </si>
  <si>
    <t>45540012</t>
  </si>
  <si>
    <t>Mgr. Kristína Takáč Horvátová - TŠ Grácia I.</t>
  </si>
  <si>
    <t>CP 263015</t>
  </si>
  <si>
    <t>CP - Ing. Peter Ivanič - MSR STT, Levice 30.1.-1.2.2026</t>
  </si>
  <si>
    <t>Ing. Peter Ivanič</t>
  </si>
  <si>
    <t>CP 263016</t>
  </si>
  <si>
    <t>CP - Ing. Peter Ivanič - Zimná univerziáda, Žilina 3.2.2026</t>
  </si>
  <si>
    <t>CP 263017</t>
  </si>
  <si>
    <t>CP - Ing. Peter Ivanič - MSR 10T, Košice 13.3.2026</t>
  </si>
  <si>
    <t>CP 2613004</t>
  </si>
  <si>
    <t>CP 2613005</t>
  </si>
  <si>
    <t>CP 2613006</t>
  </si>
  <si>
    <t>CP - Zuzana Muríňová - WDSF European Under 21 10T Cambrils, Španielsko 1.-6.4.2026</t>
  </si>
  <si>
    <t>Zuzana Muríňová</t>
  </si>
  <si>
    <t>CP - Petra Shamsubar - ME solo Jun 2 LAT Sofia, Bulharsko 6.-9.3.2026</t>
  </si>
  <si>
    <t>Petra Shamsubar</t>
  </si>
  <si>
    <t>CP - Darina Mia Tomčová - WDSF ME Solo LAT Praha, Česká republika 1.-4.5.2026</t>
  </si>
  <si>
    <t>Darina Mia Tomčová</t>
  </si>
  <si>
    <t>CP 2613007</t>
  </si>
  <si>
    <t>CP - Ing. František Béreš - European Championship LAT Senior III 8.-11.5.2026</t>
  </si>
  <si>
    <t>Ing. František Béreš</t>
  </si>
  <si>
    <t>BU-8158-06</t>
  </si>
  <si>
    <t>6/2026</t>
  </si>
  <si>
    <t>BU-1656-06</t>
  </si>
  <si>
    <t>CP 263018</t>
  </si>
  <si>
    <t>CP 263019</t>
  </si>
  <si>
    <t>CP - Martin Anner - 2. kolo Slovenský pohár "Za hranicou pohybu", Trenčín 2.5.2026</t>
  </si>
  <si>
    <t>Martin Anner</t>
  </si>
  <si>
    <t>CP - Martin Anner - MSR Plesové choreografie, showdance, exhibície, Žiar nad Hronom 9.5.2026</t>
  </si>
  <si>
    <t>CP 2613008</t>
  </si>
  <si>
    <t>CP - Ing. Rudolf Tóth - MS Junior II. STT Chisinau, Moldavsko 11.-13.10.2026</t>
  </si>
  <si>
    <t>Ing. Rudolf Tóth</t>
  </si>
  <si>
    <t>CP 2613009</t>
  </si>
  <si>
    <t>CP 2613010</t>
  </si>
  <si>
    <t>CP - Tibor Menyhart - ME Solo STT Adult Praha, Česká republika 30.4.-2.5.2026</t>
  </si>
  <si>
    <t>Tibor Menyhart</t>
  </si>
  <si>
    <t>CP - Pavel Imre - WDSF AGM Rím, Taliansko 10.-15.6.2026</t>
  </si>
  <si>
    <t>CP 26010</t>
  </si>
  <si>
    <t>CP - Alena Majeríková - 30. výročie súboru Lentilky, Žilina 2.6.2026</t>
  </si>
  <si>
    <t>CP 2609</t>
  </si>
  <si>
    <t>CP - PhDr. Hana Švehlová - 30. výročie súboru Lentilky program a odovzdanie plakety, Žilina 2.6.2026</t>
  </si>
  <si>
    <t>PhDr. Hana Švehlová</t>
  </si>
  <si>
    <t>BU-8953-06</t>
  </si>
  <si>
    <t>DF 2026107</t>
  </si>
  <si>
    <t>20260014</t>
  </si>
  <si>
    <t>CP 2608</t>
  </si>
  <si>
    <t>CP - Ing. Ivana Majerčíková - Oceňovanie športovcov a trénerov Bratislava, 3.3.2026</t>
  </si>
  <si>
    <t>Ing. Ivana Majerčíková</t>
  </si>
  <si>
    <t>CP 263005</t>
  </si>
  <si>
    <t>CP - Michal Hnila - Vedúci súťaže MSR LAT, Zvolen 20.-22.2.2026</t>
  </si>
  <si>
    <t>DF 2026058</t>
  </si>
  <si>
    <t>2872385625</t>
  </si>
  <si>
    <t>Telefónne poplatky za 1/2026</t>
  </si>
  <si>
    <t>DF 2026060</t>
  </si>
  <si>
    <t>70260030</t>
  </si>
  <si>
    <t>Doručovateľský servis za 1/2026</t>
  </si>
  <si>
    <t>DF 2026062</t>
  </si>
  <si>
    <t>0001FV000157/26</t>
  </si>
  <si>
    <t>Nákup pohárov a medailí na súťaž MSR LAT 2026</t>
  </si>
  <si>
    <t>DF 2026063</t>
  </si>
  <si>
    <t>Prednáška pre sčítateľov na kongrese a školení sekcie IDO MT SZTŠ dňa 9. a 10.1.2025 téma "Sčítavanie programom danceit.pl" /150 min/</t>
  </si>
  <si>
    <t>54923867</t>
  </si>
  <si>
    <t>Martin Švehla</t>
  </si>
  <si>
    <t>DF 2026183</t>
  </si>
  <si>
    <t>10202638</t>
  </si>
  <si>
    <t>50934848</t>
  </si>
  <si>
    <t>DEEP DANCE CLUB</t>
  </si>
  <si>
    <t>DF 2026182</t>
  </si>
  <si>
    <t>22/2026</t>
  </si>
  <si>
    <t>Príspevok na organizáciu MSR v disciplínach disco dance, disco show, slow a street dance show Martin, 22.-24.5.2026</t>
  </si>
  <si>
    <t>Príspevok na organizáciu MSR art disciplín Liptovský Hrádok 29.-31.5.2026</t>
  </si>
  <si>
    <t>37909487</t>
  </si>
  <si>
    <t>Tanečný klub JESSY Vavrišovo</t>
  </si>
  <si>
    <t>DF 2026181</t>
  </si>
  <si>
    <t>21/2026</t>
  </si>
  <si>
    <t>Príspevok na organizáciu MSR hip hop a hip hop battle Košice 30.4.-2.5.2026</t>
  </si>
  <si>
    <t>35563567</t>
  </si>
  <si>
    <t>D.S.STUDIO</t>
  </si>
  <si>
    <t>DF 2026180</t>
  </si>
  <si>
    <t>2026/012</t>
  </si>
  <si>
    <t>DF 2026179</t>
  </si>
  <si>
    <t>WG-177195</t>
  </si>
  <si>
    <t>Štartovné poplatky Košice 12.-13.9.2026</t>
  </si>
  <si>
    <t>DF 2026178</t>
  </si>
  <si>
    <t>Vzdelávanie trénerov 2. kvalifikačného stupňa 13.6.2026 /6 hod/</t>
  </si>
  <si>
    <t>53033493</t>
  </si>
  <si>
    <t>EDUKOM o.z.</t>
  </si>
  <si>
    <t>DF 2026177</t>
  </si>
  <si>
    <t>2895881662</t>
  </si>
  <si>
    <t>Telefónne poplatky za 6/2026</t>
  </si>
  <si>
    <t>DF 2026176</t>
  </si>
  <si>
    <t>10202639</t>
  </si>
  <si>
    <t>Príspevok na pohárovú súťaž DEEP DANCE LEAGUE v hip-hop disciplínach Martin 19.4.2026</t>
  </si>
  <si>
    <t>DF 2026175</t>
  </si>
  <si>
    <t>70260189</t>
  </si>
  <si>
    <t>Doručovateľský servis za 6/2026</t>
  </si>
  <si>
    <t>DF 2026174</t>
  </si>
  <si>
    <t>20260081</t>
  </si>
  <si>
    <t>Spracovanie účtovnej agendy za mesiac 7/2026</t>
  </si>
  <si>
    <t>DF 2026171</t>
  </si>
  <si>
    <t>1012642644</t>
  </si>
  <si>
    <t>Telefónne služby za mesiac 7/2026</t>
  </si>
  <si>
    <t>DF 2026170</t>
  </si>
  <si>
    <t>50260406</t>
  </si>
  <si>
    <t>Prevádzkové náklady spojené s užívaním nebytových priestorov v objekte DOM ŠPORTU za mesiac august 2026</t>
  </si>
  <si>
    <t>DF 2026169</t>
  </si>
  <si>
    <t>50260405</t>
  </si>
  <si>
    <t>Nájom nebytových priestorov v objekte DOM ŠPORTU za mesiac august 2025</t>
  </si>
  <si>
    <t>DF 2026168</t>
  </si>
  <si>
    <t>3260003004</t>
  </si>
  <si>
    <t>Prenájom priestorov seminárna miestnosť, tanečné štúdio a telocvičňa dňa 13. a 14.6.2026</t>
  </si>
  <si>
    <t>00397865</t>
  </si>
  <si>
    <t>Univerzita Komenského v Bratislave</t>
  </si>
  <si>
    <t>DF 2026163</t>
  </si>
  <si>
    <t>70260155</t>
  </si>
  <si>
    <t>Doručovateľský servis za 5/2026</t>
  </si>
  <si>
    <t>DF 2026162</t>
  </si>
  <si>
    <t>2026009</t>
  </si>
  <si>
    <t>Technicko-organizačná podpora podujatia MSR IDO Martin</t>
  </si>
  <si>
    <t>DF 2026161</t>
  </si>
  <si>
    <t>02052026</t>
  </si>
  <si>
    <t>DF 2026149</t>
  </si>
  <si>
    <t>20260017</t>
  </si>
  <si>
    <t>31797610</t>
  </si>
  <si>
    <t>Choreocentrum Bratislava</t>
  </si>
  <si>
    <t>DF 2026141</t>
  </si>
  <si>
    <t>17/2026</t>
  </si>
  <si>
    <t>DF 2026142</t>
  </si>
  <si>
    <t>Lektor školenie trénerov II. Kvalifikačného stupňa 18.-19.4.2026 /8 hod/, 14.6.2026 /4 hod/</t>
  </si>
  <si>
    <t>36463922</t>
  </si>
  <si>
    <t>DANCESPORT PRODUCTION, spol. s r.o.</t>
  </si>
  <si>
    <t>DF 2026151</t>
  </si>
  <si>
    <t>20260069</t>
  </si>
  <si>
    <t>Spracovanie mzdovej agendy za mesiac 5/2026</t>
  </si>
  <si>
    <t>DF 2026150</t>
  </si>
  <si>
    <t>20260064</t>
  </si>
  <si>
    <t>Spracovanie účtovnej agendy za mesiac 6/2026</t>
  </si>
  <si>
    <t>DF 2026146</t>
  </si>
  <si>
    <t>Prenájom priestorov na usporiadanie VZ SZTŠ a výročných konferencií sekcií TŠ, IDO, ARnR a breaking dňa 10.6.2026</t>
  </si>
  <si>
    <t>DF 2026143</t>
  </si>
  <si>
    <t>202606006</t>
  </si>
  <si>
    <t>Práce spojené so servisom web stránky www.szts.sk</t>
  </si>
  <si>
    <t>43802338</t>
  </si>
  <si>
    <t>iPARTNER, s.r.o.</t>
  </si>
  <si>
    <t>DF 2026148</t>
  </si>
  <si>
    <t>20260019</t>
  </si>
  <si>
    <t>Prenájom priestorov vzdelávanie trénerov II. Kvalifikačný stupeň 18.-19.4.2026</t>
  </si>
  <si>
    <t>BU-8953-07</t>
  </si>
  <si>
    <t>BU-1656-07</t>
  </si>
  <si>
    <t>BU-8158-07</t>
  </si>
  <si>
    <t>CP 263020</t>
  </si>
  <si>
    <t>CP - Ing. Peter Ivanič - MSR Plesové choreografie  a showdance, Žiar nad Hronom 9.5.2026</t>
  </si>
  <si>
    <t>CP 2613011</t>
  </si>
  <si>
    <t>CP 2613012</t>
  </si>
  <si>
    <t>CP 2613013</t>
  </si>
  <si>
    <t>CP - Patrik Buda - ME STT Dospelí Calvia, Malorka 1.-3.5.2026</t>
  </si>
  <si>
    <t>Patrik Buda</t>
  </si>
  <si>
    <t>CP - Ing. Pavol Zalom - ME 10T Sen II Valencia, Španielsko 29.5.-2.6.2026</t>
  </si>
  <si>
    <t>Ing. Pavol Zalom</t>
  </si>
  <si>
    <t>CP - Ing. Marián Orlický - WDSF MS Sen III STT Brémy, Nemecko 25.-28.6.2026</t>
  </si>
  <si>
    <t>Ing. Marián Orlický</t>
  </si>
  <si>
    <t>CP 2613014</t>
  </si>
  <si>
    <t>CP - Kristína Karabová - MS JUN 2 LAT Brémy, Nemecko 26.-29.6.2026</t>
  </si>
  <si>
    <t>Kristína Karabová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</si>
</sst>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00000000-0005-0000-0000-000000000000}"/>
    <cellStyle name="Hypertextové prepojenie" xfId="1" builtinId="8"/>
    <cellStyle name="Hypertextové prepojenie 2" xfId="2" xr:uid="{00000000-0005-0000-0000-000002000000}"/>
    <cellStyle name="Normal 2" xfId="3" xr:uid="{00000000-0005-0000-0000-000003000000}"/>
    <cellStyle name="Normal 3" xfId="4" xr:uid="{00000000-0005-0000-0000-000004000000}"/>
    <cellStyle name="Normal 3 2" xfId="5" xr:uid="{00000000-0005-0000-0000-000005000000}"/>
    <cellStyle name="Normal 3_2013-01-000-SportoveOdvetvia" xfId="6" xr:uid="{00000000-0005-0000-0000-000006000000}"/>
    <cellStyle name="Normal 4" xfId="7" xr:uid="{00000000-0005-0000-0000-000007000000}"/>
    <cellStyle name="Normal 5" xfId="8" xr:uid="{00000000-0005-0000-0000-000008000000}"/>
    <cellStyle name="Normálna" xfId="0" builtinId="0"/>
    <cellStyle name="Normálna 2" xfId="9" xr:uid="{00000000-0005-0000-0000-000009000000}"/>
    <cellStyle name="Normálna 2 2" xfId="10" xr:uid="{00000000-0005-0000-0000-00000A000000}"/>
    <cellStyle name="Normálna 2 3" xfId="11" xr:uid="{00000000-0005-0000-0000-00000B000000}"/>
    <cellStyle name="Normálna 3" xfId="12" xr:uid="{00000000-0005-0000-0000-00000C000000}"/>
    <cellStyle name="Normálna 3 2" xfId="13" xr:uid="{00000000-0005-0000-0000-00000D000000}"/>
    <cellStyle name="Normálna 3 3" xfId="14" xr:uid="{00000000-0005-0000-0000-00000E000000}"/>
    <cellStyle name="Normálna 4" xfId="15" xr:uid="{00000000-0005-0000-0000-00000F000000}"/>
    <cellStyle name="Normálna 4 2" xfId="16" xr:uid="{00000000-0005-0000-0000-000010000000}"/>
    <cellStyle name="Normálna 5" xfId="17" xr:uid="{00000000-0005-0000-0000-000011000000}"/>
    <cellStyle name="Normálna 5 2" xfId="18" xr:uid="{00000000-0005-0000-0000-000012000000}"/>
    <cellStyle name="Normálna 5 3" xfId="19" xr:uid="{00000000-0005-0000-0000-000013000000}"/>
    <cellStyle name="Normálna 5 4" xfId="20" xr:uid="{00000000-0005-0000-0000-000014000000}"/>
    <cellStyle name="Normálna 6" xfId="21" xr:uid="{00000000-0005-0000-0000-000015000000}"/>
    <cellStyle name="Normálna 7" xfId="22" xr:uid="{00000000-0005-0000-0000-000016000000}"/>
    <cellStyle name="Normálna 7 2" xfId="23" xr:uid="{00000000-0005-0000-0000-000017000000}"/>
    <cellStyle name="Normálna 8" xfId="24" xr:uid="{00000000-0005-0000-0000-000018000000}"/>
    <cellStyle name="normálne 2" xfId="25" xr:uid="{00000000-0005-0000-0000-00001A000000}"/>
    <cellStyle name="normálne 2 2" xfId="26" xr:uid="{00000000-0005-0000-0000-00001B000000}"/>
    <cellStyle name="normálne 2 2 2" xfId="27" xr:uid="{00000000-0005-0000-0000-00001C000000}"/>
    <cellStyle name="normálne 2 3" xfId="28" xr:uid="{00000000-0005-0000-0000-00001D000000}"/>
    <cellStyle name="normálne 2 4" xfId="29" xr:uid="{00000000-0005-0000-0000-00001E000000}"/>
    <cellStyle name="Normálne 3" xfId="30" xr:uid="{00000000-0005-0000-0000-00001F000000}"/>
  </cellStyles>
  <dxfs count="10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37" val="13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4"/>
      <c r="D2" s="32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5"/>
      <c r="D22" s="325"/>
    </row>
    <row r="23" spans="1:4" x14ac:dyDescent="0.2">
      <c r="C23" s="326"/>
      <c r="D23" s="325"/>
    </row>
    <row r="24" spans="1:4" ht="68.099999999999994" customHeight="1" x14ac:dyDescent="0.2">
      <c r="A24" s="23" t="s">
        <v>1232</v>
      </c>
      <c r="C24" s="247"/>
      <c r="D24" s="248"/>
    </row>
    <row r="25" spans="1:4" x14ac:dyDescent="0.2">
      <c r="C25" s="322"/>
      <c r="D25" s="323"/>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Slovenský zväz tanečných športov, Olympijské námestie 14290/1, Bratislava, 831 04</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00684767</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00000000-0002-0000-0900-000000000000}">
      <formula1>$N$1:$N$19</formula1>
    </dataValidation>
    <dataValidation type="list" allowBlank="1" showInputMessage="1" showErrorMessage="1" sqref="B14:C14" xr:uid="{00000000-0002-0000-0900-000001000000}">
      <formula1>$N$21:$N$25</formula1>
    </dataValidation>
    <dataValidation type="list" allowBlank="1" showInputMessage="1" showErrorMessage="1" sqref="F9" xr:uid="{00000000-0002-0000-0900-000002000000}">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7" t="s">
        <v>51</v>
      </c>
      <c r="B1" s="327"/>
      <c r="C1" s="327"/>
      <c r="D1" s="327"/>
      <c r="E1" s="327"/>
      <c r="F1" s="327"/>
      <c r="G1" s="327"/>
      <c r="H1" s="327"/>
      <c r="I1" s="52"/>
      <c r="J1" s="37"/>
    </row>
    <row r="2" spans="1:11" ht="15"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5" x14ac:dyDescent="0.25">
      <c r="A3" s="40"/>
      <c r="B3" s="40"/>
      <c r="C3" s="40"/>
      <c r="D3" s="40"/>
      <c r="E3" s="40"/>
      <c r="F3" s="40"/>
      <c r="G3" s="40"/>
      <c r="H3" s="332">
        <f>+Doklady!I101</f>
        <v>46053</v>
      </c>
      <c r="I3" s="332"/>
    </row>
    <row r="4" spans="1:11" ht="15.75" customHeight="1" x14ac:dyDescent="0.2">
      <c r="A4" s="41" t="s">
        <v>52</v>
      </c>
      <c r="B4" s="328" t="s">
        <v>53</v>
      </c>
      <c r="C4" s="329"/>
      <c r="D4" s="329"/>
      <c r="E4" s="33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1" priority="2" stopIfTrue="1">
      <formula>$A8&lt;&gt;""</formula>
    </cfRule>
  </conditionalFormatting>
  <conditionalFormatting sqref="B68:C68 B69:H2878">
    <cfRule type="expression" dxfId="100" priority="3" stopIfTrue="1">
      <formula>$A68&lt;&gt;""</formula>
    </cfRule>
  </conditionalFormatting>
  <conditionalFormatting sqref="D2876:D2903">
    <cfRule type="expression" dxfId="99" priority="6" stopIfTrue="1">
      <formula>$A2876&lt;&gt;""</formula>
    </cfRule>
  </conditionalFormatting>
  <dataValidations count="5">
    <dataValidation type="date" allowBlank="1" showInputMessage="1" showErrorMessage="1" sqref="D69:D2903" xr:uid="{00000000-0002-0000-0100-000000000000}">
      <formula1>41640</formula1>
      <formula2>42004</formula2>
    </dataValidation>
    <dataValidation type="date" allowBlank="1" showInputMessage="1" showErrorMessage="1" sqref="D7" xr:uid="{00000000-0002-0000-0100-000001000000}">
      <formula1>42370</formula1>
      <formula2>42735</formula2>
    </dataValidation>
    <dataValidation type="decimal" operator="greaterThan" allowBlank="1" showInputMessage="1" showErrorMessage="1" sqref="H68:H2875 I68 H8:I67" xr:uid="{00000000-0002-0000-0100-000002000000}">
      <formula1>0</formula1>
    </dataValidation>
    <dataValidation type="list" allowBlank="1" showInputMessage="1" sqref="E8:F2875" xr:uid="{00000000-0002-0000-0100-000003000000}">
      <formula1>#REF!</formula1>
    </dataValidation>
    <dataValidation allowBlank="1" sqref="B8:C2875" xr:uid="{00000000-0002-0000-0100-000004000000}"/>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6" t="s">
        <v>1561</v>
      </c>
      <c r="B1" s="337"/>
      <c r="C1" s="166">
        <v>46053</v>
      </c>
      <c r="D1" s="26"/>
      <c r="G1" s="244">
        <v>46053</v>
      </c>
    </row>
    <row r="2" spans="1:7" ht="15" x14ac:dyDescent="0.25">
      <c r="A2" s="28"/>
      <c r="B2" s="28"/>
      <c r="G2" s="244">
        <v>46081</v>
      </c>
    </row>
    <row r="3" spans="1:7" ht="14.25" x14ac:dyDescent="0.2">
      <c r="A3" s="30" t="s">
        <v>214</v>
      </c>
      <c r="B3" s="334" t="str">
        <f>INDEX(Adr!B:B,Doklady!B102+1)</f>
        <v>Slovenský zväz tanečných športov</v>
      </c>
      <c r="C3" s="334"/>
      <c r="D3" s="334"/>
      <c r="G3" s="244">
        <v>46112</v>
      </c>
    </row>
    <row r="4" spans="1:7" ht="14.25" x14ac:dyDescent="0.2">
      <c r="A4" s="30" t="s">
        <v>215</v>
      </c>
      <c r="B4" s="29" t="str">
        <f>RIGHT("0000"&amp;INDEX(Adr!A:A,Doklady!B102+1),8)</f>
        <v>00684767</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887291</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887291</v>
      </c>
      <c r="G15" s="244"/>
    </row>
    <row r="16" spans="1:7" ht="14.25" x14ac:dyDescent="0.2">
      <c r="G16" s="244"/>
    </row>
    <row r="17" spans="1:5" ht="72" customHeight="1" x14ac:dyDescent="0.2">
      <c r="A17" s="335" t="s">
        <v>230</v>
      </c>
      <c r="B17" s="335"/>
      <c r="C17" s="335"/>
      <c r="D17" s="33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00000000-0002-0000-0200-000000000000}">
      <formula1>$G$1:$G$12</formula1>
    </dataValidation>
    <dataValidation type="decimal" allowBlank="1" showInputMessage="1" showErrorMessage="1" sqref="C10:C14" xr:uid="{00000000-0002-0000-0200-000001000000}">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9"/>
  <dimension ref="A1:Z145"/>
  <sheetViews>
    <sheetView topLeftCell="A8"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46" t="str">
        <f>Doklady!A100</f>
        <v>Priebežné čerpanie a vyúčtovanie finančných prostriedkov poskytnutých zo štátneho rozpočtu v oblasti športu v roku 2026</v>
      </c>
      <c r="B1" s="346"/>
      <c r="C1" s="346"/>
      <c r="D1" s="346"/>
      <c r="E1" s="346"/>
      <c r="F1" s="346"/>
      <c r="G1" s="346"/>
      <c r="H1" s="346"/>
      <c r="I1" s="346"/>
    </row>
    <row r="2" spans="1:26" ht="7.5" customHeight="1" x14ac:dyDescent="0.2">
      <c r="C2" s="8"/>
      <c r="D2" s="8"/>
      <c r="E2" s="8"/>
      <c r="F2" s="8"/>
      <c r="G2" s="8"/>
      <c r="H2" s="8"/>
      <c r="I2" s="8"/>
    </row>
    <row r="3" spans="1:26" s="9" customFormat="1" ht="26.1" customHeight="1" x14ac:dyDescent="0.2">
      <c r="B3" s="152" t="s">
        <v>52</v>
      </c>
      <c r="C3" s="347" t="str">
        <f>INDEX(Adr!B2:B242,Doklady!B102)</f>
        <v>Slovenský zväz tanečných športov</v>
      </c>
      <c r="D3" s="347"/>
      <c r="E3" s="347"/>
      <c r="F3" s="347"/>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00684767</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48" t="s">
        <v>235</v>
      </c>
      <c r="F9" s="349"/>
      <c r="J9" s="8"/>
      <c r="L9" s="118"/>
      <c r="M9" s="118"/>
      <c r="N9" s="118"/>
      <c r="O9" s="118"/>
      <c r="P9" s="118"/>
      <c r="Q9" s="118"/>
      <c r="R9" s="118"/>
      <c r="S9" s="118"/>
    </row>
    <row r="10" spans="1:26" ht="18" x14ac:dyDescent="0.25">
      <c r="A10" s="69" t="s">
        <v>219</v>
      </c>
      <c r="B10" s="70" t="s">
        <v>220</v>
      </c>
      <c r="C10" s="126">
        <f>SUMIF(FP!J:J,Doklady!$B$1&amp;A10,FP!D:D)</f>
        <v>0</v>
      </c>
      <c r="D10" s="126">
        <f>C10-E10</f>
        <v>0</v>
      </c>
      <c r="E10" s="339">
        <f>SUMIF(K:K,A10,I:I)</f>
        <v>0</v>
      </c>
      <c r="F10" s="340"/>
      <c r="L10" s="120" t="s">
        <v>236</v>
      </c>
      <c r="M10" s="118"/>
      <c r="N10" s="118"/>
      <c r="O10" s="118"/>
      <c r="P10" s="118"/>
      <c r="Q10" s="118"/>
      <c r="R10" s="118"/>
      <c r="S10" s="118"/>
    </row>
    <row r="11" spans="1:26" ht="18" x14ac:dyDescent="0.25">
      <c r="A11" s="69" t="s">
        <v>221</v>
      </c>
      <c r="B11" s="70" t="s">
        <v>222</v>
      </c>
      <c r="C11" s="126">
        <f>SUMIF(FP!J:J,Doklady!$B$1&amp;A11,FP!D:D)</f>
        <v>887291</v>
      </c>
      <c r="D11" s="126">
        <f>+C11-E11</f>
        <v>146577.38</v>
      </c>
      <c r="E11" s="350">
        <f>+I39-I42+I44-I47</f>
        <v>740713.62</v>
      </c>
      <c r="F11" s="351"/>
      <c r="J11" s="168"/>
      <c r="L11" s="153" t="str">
        <f>L41</f>
        <v>a - tanečný šport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39">
        <f>SUMIF(K:K,A12,I:I)</f>
        <v>0</v>
      </c>
      <c r="F12" s="340"/>
      <c r="J12" s="169"/>
      <c r="L12" s="153" t="str">
        <f>L42</f>
        <v>a - tanečný šport - kapitálové transfery</v>
      </c>
      <c r="N12" s="118"/>
      <c r="O12" s="118"/>
      <c r="P12" s="118"/>
      <c r="Q12" s="118"/>
      <c r="R12" s="118"/>
      <c r="S12" s="118"/>
    </row>
    <row r="13" spans="1:26" ht="18" x14ac:dyDescent="0.25">
      <c r="A13" s="69" t="s">
        <v>225</v>
      </c>
      <c r="B13" s="70" t="s">
        <v>226</v>
      </c>
      <c r="C13" s="126">
        <f>SUMIF(FP!J:J,Doklady!$B$1&amp;A13,FP!D:D)</f>
        <v>0</v>
      </c>
      <c r="D13" s="126">
        <f>C13-E13</f>
        <v>0</v>
      </c>
      <c r="E13" s="339">
        <f>SUMIF(K:K,A13,I:I)</f>
        <v>0</v>
      </c>
      <c r="F13" s="340"/>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2">
        <f>SUMIF(K:K,A14,I:I)</f>
        <v>0</v>
      </c>
      <c r="F14" s="353"/>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59" t="s">
        <v>238</v>
      </c>
      <c r="C16" s="360"/>
      <c r="D16" s="360"/>
      <c r="E16" s="360"/>
      <c r="F16" s="360"/>
      <c r="G16" s="360"/>
      <c r="H16" s="361"/>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4" t="s">
        <v>241</v>
      </c>
      <c r="C17" s="354"/>
      <c r="D17" s="354"/>
      <c r="E17" s="354"/>
      <c r="F17" s="354"/>
      <c r="G17" s="354"/>
      <c r="H17" s="354"/>
      <c r="I17" s="73">
        <f>SUMIF(FP!I:I,Doklady!$B$1&amp;A17,FP!D:D)</f>
        <v>887291</v>
      </c>
      <c r="T17" s="86"/>
    </row>
    <row r="18" spans="1:20" x14ac:dyDescent="0.2">
      <c r="A18" s="135" t="s">
        <v>242</v>
      </c>
      <c r="B18" s="354" t="s">
        <v>243</v>
      </c>
      <c r="C18" s="354"/>
      <c r="D18" s="354"/>
      <c r="E18" s="354"/>
      <c r="F18" s="354"/>
      <c r="G18" s="354"/>
      <c r="H18" s="354"/>
      <c r="I18" s="73">
        <f>SUMIF(FP!I:I,Doklady!$B$1&amp;A18,FP!D:D)</f>
        <v>0</v>
      </c>
    </row>
    <row r="19" spans="1:20" x14ac:dyDescent="0.2">
      <c r="A19" s="115" t="s">
        <v>244</v>
      </c>
      <c r="B19" s="354" t="s">
        <v>245</v>
      </c>
      <c r="C19" s="354"/>
      <c r="D19" s="354"/>
      <c r="E19" s="354"/>
      <c r="F19" s="354"/>
      <c r="G19" s="354"/>
      <c r="H19" s="354"/>
      <c r="I19" s="73">
        <f>SUMIF(FP!I:I,Doklady!$B$1&amp;A19,FP!D:D)</f>
        <v>0</v>
      </c>
    </row>
    <row r="20" spans="1:20" x14ac:dyDescent="0.2">
      <c r="A20" s="135" t="s">
        <v>246</v>
      </c>
      <c r="B20" s="343" t="s">
        <v>247</v>
      </c>
      <c r="C20" s="344"/>
      <c r="D20" s="344"/>
      <c r="E20" s="344"/>
      <c r="F20" s="344"/>
      <c r="G20" s="344"/>
      <c r="H20" s="345"/>
      <c r="I20" s="73">
        <f>SUMIF(FP!I:I,Doklady!$B$1&amp;A20,FP!D:D)</f>
        <v>0</v>
      </c>
      <c r="T20" s="86"/>
    </row>
    <row r="21" spans="1:20" x14ac:dyDescent="0.2">
      <c r="A21" s="115" t="s">
        <v>248</v>
      </c>
      <c r="B21" s="343" t="s">
        <v>249</v>
      </c>
      <c r="C21" s="344"/>
      <c r="D21" s="344"/>
      <c r="E21" s="344"/>
      <c r="F21" s="344"/>
      <c r="G21" s="344"/>
      <c r="H21" s="345"/>
      <c r="I21" s="73">
        <f>SUMIF(FP!I:I,Doklady!$B$1&amp;A21,FP!D:D)</f>
        <v>0</v>
      </c>
      <c r="T21" s="86"/>
    </row>
    <row r="22" spans="1:20" x14ac:dyDescent="0.2">
      <c r="A22" s="135" t="s">
        <v>250</v>
      </c>
      <c r="B22" s="362" t="s">
        <v>251</v>
      </c>
      <c r="C22" s="363"/>
      <c r="D22" s="363"/>
      <c r="E22" s="363"/>
      <c r="F22" s="363"/>
      <c r="G22" s="363"/>
      <c r="H22" s="364"/>
      <c r="I22" s="73">
        <f>SUMIF(FP!I:I,Doklady!$B$1&amp;A22,FP!D:D)</f>
        <v>0</v>
      </c>
      <c r="T22" s="86"/>
    </row>
    <row r="23" spans="1:20" x14ac:dyDescent="0.2">
      <c r="A23" s="115" t="s">
        <v>252</v>
      </c>
      <c r="B23" s="343" t="s">
        <v>253</v>
      </c>
      <c r="C23" s="344"/>
      <c r="D23" s="344"/>
      <c r="E23" s="344"/>
      <c r="F23" s="344"/>
      <c r="G23" s="344"/>
      <c r="H23" s="345"/>
      <c r="I23" s="73">
        <f>SUMIF(FP!I:I,Doklady!$B$1&amp;A23,FP!D:D)</f>
        <v>0</v>
      </c>
      <c r="T23" s="86"/>
    </row>
    <row r="24" spans="1:20" x14ac:dyDescent="0.2">
      <c r="A24" s="135" t="s">
        <v>254</v>
      </c>
      <c r="B24" s="343" t="s">
        <v>255</v>
      </c>
      <c r="C24" s="344"/>
      <c r="D24" s="344"/>
      <c r="E24" s="344"/>
      <c r="F24" s="344"/>
      <c r="G24" s="344"/>
      <c r="H24" s="345"/>
      <c r="I24" s="73">
        <f>SUMIF(FP!I:I,Doklady!$B$1&amp;A24,FP!D:D)</f>
        <v>0</v>
      </c>
      <c r="T24" s="86"/>
    </row>
    <row r="25" spans="1:20" x14ac:dyDescent="0.2">
      <c r="A25" s="115" t="s">
        <v>256</v>
      </c>
      <c r="B25" s="355" t="s">
        <v>1464</v>
      </c>
      <c r="C25" s="356"/>
      <c r="D25" s="356"/>
      <c r="E25" s="356"/>
      <c r="F25" s="356"/>
      <c r="G25" s="356"/>
      <c r="H25" s="357"/>
      <c r="I25" s="73">
        <f>SUMIF(FP!I:I,Doklady!$B$1&amp;A25,FP!D:D)</f>
        <v>0</v>
      </c>
      <c r="T25" s="86"/>
    </row>
    <row r="26" spans="1:20" x14ac:dyDescent="0.2">
      <c r="A26" s="135" t="s">
        <v>257</v>
      </c>
      <c r="B26" s="343" t="s">
        <v>258</v>
      </c>
      <c r="C26" s="344"/>
      <c r="D26" s="344"/>
      <c r="E26" s="344"/>
      <c r="F26" s="344"/>
      <c r="G26" s="344"/>
      <c r="H26" s="345"/>
      <c r="I26" s="73">
        <f>SUMIF(FP!I:I,Doklady!$B$1&amp;A26,FP!D:D)</f>
        <v>0</v>
      </c>
      <c r="T26" s="86"/>
    </row>
    <row r="27" spans="1:20" x14ac:dyDescent="0.2">
      <c r="A27" s="115" t="s">
        <v>259</v>
      </c>
      <c r="B27" s="343" t="s">
        <v>260</v>
      </c>
      <c r="C27" s="344"/>
      <c r="D27" s="344"/>
      <c r="E27" s="344"/>
      <c r="F27" s="344"/>
      <c r="G27" s="344"/>
      <c r="H27" s="345"/>
      <c r="I27" s="73">
        <f>SUMIF(FP!I:I,Doklady!$B$1&amp;A27,FP!D:D)</f>
        <v>0</v>
      </c>
      <c r="T27" s="86"/>
    </row>
    <row r="28" spans="1:20" x14ac:dyDescent="0.2">
      <c r="A28" s="135" t="s">
        <v>261</v>
      </c>
      <c r="B28" s="343" t="s">
        <v>1476</v>
      </c>
      <c r="C28" s="344"/>
      <c r="D28" s="344"/>
      <c r="E28" s="344"/>
      <c r="F28" s="344"/>
      <c r="G28" s="344"/>
      <c r="H28" s="345"/>
      <c r="I28" s="73">
        <f>SUMIF(FP!I:I,Doklady!$B$1&amp;A28,FP!D:D)</f>
        <v>0</v>
      </c>
      <c r="T28" s="86"/>
    </row>
    <row r="29" spans="1:20" x14ac:dyDescent="0.2">
      <c r="A29" s="115" t="s">
        <v>263</v>
      </c>
      <c r="B29" s="343" t="s">
        <v>264</v>
      </c>
      <c r="C29" s="344"/>
      <c r="D29" s="344"/>
      <c r="E29" s="344"/>
      <c r="F29" s="344"/>
      <c r="G29" s="344"/>
      <c r="H29" s="345"/>
      <c r="I29" s="73">
        <f>SUMIF(FP!I:I,Doklady!$B$1&amp;A29,FP!D:D)</f>
        <v>0</v>
      </c>
      <c r="T29" s="86"/>
    </row>
    <row r="30" spans="1:20" hidden="1" x14ac:dyDescent="0.2">
      <c r="A30" s="135" t="s">
        <v>265</v>
      </c>
      <c r="B30" s="343"/>
      <c r="C30" s="344"/>
      <c r="D30" s="344"/>
      <c r="E30" s="344"/>
      <c r="F30" s="344"/>
      <c r="G30" s="344"/>
      <c r="H30" s="345"/>
      <c r="I30" s="73">
        <f>SUMIF(FP!I:I,Doklady!$B$1&amp;A30,FP!D:D)</f>
        <v>0</v>
      </c>
      <c r="T30" s="86"/>
    </row>
    <row r="31" spans="1:20" hidden="1" x14ac:dyDescent="0.2">
      <c r="A31" s="115" t="s">
        <v>266</v>
      </c>
      <c r="B31" s="343"/>
      <c r="C31" s="344"/>
      <c r="D31" s="344"/>
      <c r="E31" s="344"/>
      <c r="F31" s="344"/>
      <c r="G31" s="344"/>
      <c r="H31" s="345"/>
      <c r="I31" s="73">
        <f>SUMIF(FP!I:I,Doklady!$B$1&amp;A31,FP!D:D)</f>
        <v>0</v>
      </c>
      <c r="T31" s="86"/>
    </row>
    <row r="32" spans="1:20" hidden="1" x14ac:dyDescent="0.2">
      <c r="A32" s="135" t="s">
        <v>267</v>
      </c>
      <c r="B32" s="365"/>
      <c r="C32" s="366"/>
      <c r="D32" s="366"/>
      <c r="E32" s="366"/>
      <c r="F32" s="366"/>
      <c r="G32" s="366"/>
      <c r="H32" s="367"/>
      <c r="I32" s="73">
        <f>SUMIF(FP!I:I,Doklady!$B$1&amp;A32,FP!D:D)</f>
        <v>0</v>
      </c>
      <c r="T32" s="86"/>
    </row>
    <row r="33" spans="1:21" hidden="1" x14ac:dyDescent="0.2">
      <c r="A33" s="115" t="s">
        <v>268</v>
      </c>
      <c r="B33" s="365"/>
      <c r="C33" s="366"/>
      <c r="D33" s="366"/>
      <c r="E33" s="366"/>
      <c r="F33" s="366"/>
      <c r="G33" s="366"/>
      <c r="H33" s="367"/>
      <c r="I33" s="73">
        <f>SUMIF(FP!I:I,Doklady!$B$1&amp;A33,FP!D:D)</f>
        <v>0</v>
      </c>
      <c r="T33" s="86"/>
    </row>
    <row r="34" spans="1:21" hidden="1" x14ac:dyDescent="0.2">
      <c r="A34" s="135" t="s">
        <v>269</v>
      </c>
      <c r="B34" s="368"/>
      <c r="C34" s="368"/>
      <c r="D34" s="368"/>
      <c r="E34" s="368"/>
      <c r="F34" s="368"/>
      <c r="G34" s="368"/>
      <c r="H34" s="368"/>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tanečný šport</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177458.2</v>
      </c>
      <c r="D39" s="78">
        <f>I39*0.2</f>
        <v>177458.2</v>
      </c>
      <c r="E39" s="78">
        <f>I39*0.25</f>
        <v>221822.75</v>
      </c>
      <c r="F39" s="78">
        <f>+I39*0.15</f>
        <v>133093.65</v>
      </c>
      <c r="G39" s="78">
        <f>+MAX(I39-C39-D39-E39-F39-H39,0)</f>
        <v>177458.2000000001</v>
      </c>
      <c r="H39" s="78">
        <f>+IFERROR(VLOOKUP(K40&amp;" - kapitálové transfery",B$53:C$90,2,0),0)</f>
        <v>0</v>
      </c>
      <c r="I39" s="73">
        <f>SUMIF(FP!K:K,K40,FP!D:D)</f>
        <v>887291</v>
      </c>
      <c r="L39" s="84">
        <f>COUNTIF(FP!N:N,Doklady!B1&amp;"aK")</f>
        <v>0</v>
      </c>
      <c r="T39" s="86"/>
    </row>
    <row r="40" spans="1:21" x14ac:dyDescent="0.2">
      <c r="A40" s="115" t="s">
        <v>240</v>
      </c>
      <c r="B40" s="116" t="s">
        <v>274</v>
      </c>
      <c r="C40" s="78">
        <f>DSUM(Doklady!A103:J10179,"GGG",Spolu!L40:M42)</f>
        <v>0</v>
      </c>
      <c r="D40" s="78">
        <f>DSUM(Doklady!A103:J10179,"GGG",Spolu!N40:O42)</f>
        <v>0</v>
      </c>
      <c r="E40" s="78">
        <f>DSUM(Doklady!A103:J10179,"GGG",Spolu!P40:Q42)</f>
        <v>75185.189999999973</v>
      </c>
      <c r="F40" s="78">
        <f>DSUM(Doklady!A103:J10179,"GGG",Spolu!R40:S42)</f>
        <v>38549.140000000014</v>
      </c>
      <c r="G40" s="78">
        <f>DSUM(Doklady!A103:J10179,"GGG",Spolu!T40:U42)-H40</f>
        <v>32843.050000000003</v>
      </c>
      <c r="H40" s="78">
        <f>+IFERROR(VLOOKUP(K40&amp;" - kapitálové transfery",B$53:D$90,3,0),0)</f>
        <v>0</v>
      </c>
      <c r="I40" s="73">
        <f>+C40+D40+E40+F40+G40+H40</f>
        <v>146577.38</v>
      </c>
      <c r="J40" s="210" t="str">
        <f>+K45</f>
        <v>.</v>
      </c>
      <c r="K40" s="210" t="str">
        <f>IF(L38&gt;0,INDEX(FP!K:K,Doklady!B2),".")</f>
        <v>tanečný šport</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177458.2</v>
      </c>
      <c r="D41" s="78">
        <f>MAX(D39-D40,0)</f>
        <v>177458.2</v>
      </c>
      <c r="E41" s="78">
        <f>MAX(E39-E40,0)</f>
        <v>146637.56000000003</v>
      </c>
      <c r="F41" s="78">
        <f>MIN(I39,MAX(-F39+F40,0))</f>
        <v>0</v>
      </c>
      <c r="G41" s="78">
        <f>MIN(J39,MAX(-G39+G40+MIN(F40-F39,0),0))</f>
        <v>0</v>
      </c>
      <c r="H41" s="78">
        <f>MAX(H39-H40,0)</f>
        <v>0</v>
      </c>
      <c r="I41" s="124">
        <f>+I39-I42</f>
        <v>740713.62</v>
      </c>
      <c r="J41" s="211">
        <f>+K46</f>
        <v>0</v>
      </c>
      <c r="K41" s="211">
        <f>+I41-H41</f>
        <v>740713.62</v>
      </c>
      <c r="L41" s="153" t="str">
        <f>IF(L38&gt;0,"a - "&amp;INDEX(FP!C:C,Doklady!B2),2)</f>
        <v>a - tanečný šport - bežné transfery</v>
      </c>
      <c r="M41" s="120">
        <v>1</v>
      </c>
      <c r="N41" s="153" t="str">
        <f>+L41</f>
        <v>a - tanečný šport - bežné transfery</v>
      </c>
      <c r="O41" s="120">
        <v>2</v>
      </c>
      <c r="P41" s="153" t="str">
        <f>+L41</f>
        <v>a - tanečný šport - bežné transfery</v>
      </c>
      <c r="Q41" s="120">
        <v>3</v>
      </c>
      <c r="R41" s="153" t="str">
        <f>+L41</f>
        <v>a - tanečný šport - bežné transfery</v>
      </c>
      <c r="S41" s="120">
        <v>4</v>
      </c>
      <c r="T41" s="153" t="str">
        <f>+L41</f>
        <v>a - tanečný šport - bežné transfery</v>
      </c>
      <c r="U41" s="120">
        <v>5</v>
      </c>
    </row>
    <row r="42" spans="1:21" ht="10.5" customHeight="1" x14ac:dyDescent="0.2">
      <c r="A42" s="115" t="s">
        <v>240</v>
      </c>
      <c r="B42" s="116" t="s">
        <v>277</v>
      </c>
      <c r="C42" s="73">
        <f>+C40</f>
        <v>0</v>
      </c>
      <c r="D42" s="208">
        <f>+D40</f>
        <v>0</v>
      </c>
      <c r="E42" s="208">
        <f>+E40</f>
        <v>75185.189999999973</v>
      </c>
      <c r="F42" s="208">
        <f>+MIN(F39:F40)</f>
        <v>38549.140000000014</v>
      </c>
      <c r="G42" s="208">
        <f>+MIN(G39+MAX(F39-F40,0)-MAX(E40-E39,0)-MAX(D40-D39,0)-MAX(C40-C39,0),G40)</f>
        <v>32843.050000000003</v>
      </c>
      <c r="H42" s="208">
        <f>+MIN(H39:H40)</f>
        <v>0</v>
      </c>
      <c r="I42" s="73">
        <f>+C42+D42+E42+MIN(F39:F40)+G42+H42</f>
        <v>146577.38</v>
      </c>
      <c r="J42" s="211">
        <f>+K47</f>
        <v>0</v>
      </c>
      <c r="K42" s="211">
        <f>+I42-H42</f>
        <v>146577.38</v>
      </c>
      <c r="L42" s="153" t="str">
        <f>+SUBSTITUTE(L41,"bežné","kapitálové")</f>
        <v>a - tanečný šport - kapitálové transfery</v>
      </c>
      <c r="M42" s="120">
        <v>1</v>
      </c>
      <c r="N42" s="153" t="str">
        <f>+L42</f>
        <v>a - tanečný šport - kapitálové transfery</v>
      </c>
      <c r="O42" s="120">
        <v>2</v>
      </c>
      <c r="P42" s="153" t="str">
        <f>+L42</f>
        <v>a - tanečný šport - kapitálové transfery</v>
      </c>
      <c r="Q42" s="120">
        <v>3</v>
      </c>
      <c r="R42" s="153" t="str">
        <f>+L42</f>
        <v>a - tanečný šport - kapitálové transfery</v>
      </c>
      <c r="S42" s="120">
        <v>4</v>
      </c>
      <c r="T42" s="153" t="str">
        <f>+L42</f>
        <v>a - tanečný šport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DSUM(Doklady!A103:J10179,"GGG",Spolu!L45:M47)</f>
        <v>0</v>
      </c>
      <c r="D45" s="78">
        <f>DSUM(Doklady!A103:J10179,"GGG",Spolu!N45:O47)</f>
        <v>0</v>
      </c>
      <c r="E45" s="78">
        <f>DSUM(Doklady!A103:J10179,"GGG",Spolu!P45:Q47)</f>
        <v>0</v>
      </c>
      <c r="F45" s="78">
        <f>DSUM(Doklady!A103:J10179,"GGG",Spolu!R45:S47)</f>
        <v>0</v>
      </c>
      <c r="G45" s="78">
        <f>DSUM(Doklady!A103:J10179,"GGG",Spolu!T45:U47)-H45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1"/>
      <c r="B50" s="342"/>
      <c r="C50" s="342"/>
      <c r="D50" s="342"/>
      <c r="E50" s="342"/>
      <c r="F50" s="342"/>
      <c r="G50" s="342"/>
      <c r="H50" s="342"/>
      <c r="I50" s="342"/>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tanečný šport - bežné transfery</v>
      </c>
      <c r="C53" s="73">
        <f>IF(A53&lt;&gt;"",INDEX(FP!D:D,Doklady!B$2+(ROW()-53)),"")</f>
        <v>887291</v>
      </c>
      <c r="D53" s="73">
        <f>IF(A53&lt;&gt;"",Doklady!I1-Doklady!J1,"")</f>
        <v>10276.089999999998</v>
      </c>
      <c r="E53" s="73">
        <f>IF(A53&lt;&gt;"",MIN(D53,C53)*Doklady!C1/(1-Doklady!C1),"")</f>
        <v>0</v>
      </c>
      <c r="F53" s="71">
        <f>IF(A53&lt;&gt;"",Doklady!J1,"")</f>
        <v>0</v>
      </c>
      <c r="G53" s="73">
        <f>+IFERROR(HLOOKUP(IF(RIGHT(B53,15)="bežné transfery",LEFT(B53,LEN(B53)-18),0),$J$40:$K$42,3,0),MIN(C53,D53))</f>
        <v>146577.38</v>
      </c>
      <c r="H53" s="71"/>
      <c r="I53" s="73">
        <f>IF(A53&lt;&gt;"",MAX(IF(G53&lt;C53,C53-G53,0)+IF(F53&lt;E53,E53-F53,0),0),0)</f>
        <v>740713.62</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887291</v>
      </c>
      <c r="D130" s="220">
        <f t="shared" ref="D130:I130" si="9">SUM(D53:D129)</f>
        <v>10276.089999999998</v>
      </c>
      <c r="E130" s="220">
        <f t="shared" si="9"/>
        <v>0</v>
      </c>
      <c r="F130" s="220">
        <f t="shared" si="9"/>
        <v>0</v>
      </c>
      <c r="G130" s="220">
        <f t="shared" si="9"/>
        <v>146577.38</v>
      </c>
      <c r="H130" s="220">
        <f t="shared" si="9"/>
        <v>0</v>
      </c>
      <c r="I130" s="220">
        <f t="shared" si="9"/>
        <v>740713.62</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58"/>
      <c r="E140" s="358"/>
      <c r="F140" s="358"/>
      <c r="G140" s="358"/>
      <c r="H140" s="358"/>
      <c r="I140" s="358"/>
      <c r="J140" s="85"/>
    </row>
    <row r="141" spans="1:26" ht="68.25" customHeight="1" x14ac:dyDescent="0.2">
      <c r="A141" s="9"/>
      <c r="B141" s="273" t="s">
        <v>293</v>
      </c>
      <c r="C141" s="206"/>
      <c r="D141" s="338" t="s">
        <v>294</v>
      </c>
      <c r="E141" s="338"/>
      <c r="F141" s="338"/>
      <c r="G141" s="338"/>
      <c r="H141" s="338"/>
      <c r="I141" s="338"/>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8" priority="43" stopIfTrue="1" operator="lessThanOrEqual">
      <formula>0</formula>
    </cfRule>
    <cfRule type="cellIs" dxfId="97" priority="44" stopIfTrue="1" operator="greaterThan">
      <formula>0</formula>
    </cfRule>
  </conditionalFormatting>
  <conditionalFormatting sqref="D53:D129">
    <cfRule type="expression" dxfId="96" priority="31" stopIfTrue="1">
      <formula>$C53=$D53</formula>
    </cfRule>
    <cfRule type="expression" dxfId="95" priority="33" stopIfTrue="1">
      <formula>$C53&lt;&gt;$D53</formula>
    </cfRule>
  </conditionalFormatting>
  <conditionalFormatting sqref="E9:F9">
    <cfRule type="expression" dxfId="94" priority="38" stopIfTrue="1">
      <formula>SUM($E$10:$F$14)&gt;0</formula>
    </cfRule>
  </conditionalFormatting>
  <conditionalFormatting sqref="G53:G129">
    <cfRule type="expression" dxfId="93" priority="13" stopIfTrue="1">
      <formula>$C53=$G53</formula>
    </cfRule>
    <cfRule type="expression" dxfId="92" priority="14" stopIfTrue="1">
      <formula>$C53&lt;&gt;$G53</formula>
    </cfRule>
  </conditionalFormatting>
  <conditionalFormatting sqref="I42">
    <cfRule type="cellIs" dxfId="91" priority="1" stopIfTrue="1" operator="greaterThan">
      <formula>0</formula>
    </cfRule>
  </conditionalFormatting>
  <conditionalFormatting sqref="I47">
    <cfRule type="cellIs" dxfId="90" priority="15" stopIfTrue="1" operator="greaterThan">
      <formula>0</formula>
    </cfRule>
  </conditionalFormatting>
  <conditionalFormatting sqref="I53:I129">
    <cfRule type="cellIs" dxfId="89" priority="40" stopIfTrue="1" operator="equal">
      <formula>0</formula>
    </cfRule>
    <cfRule type="cellIs" dxfId="88"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dimension ref="A1:Y5179"/>
  <sheetViews>
    <sheetView tabSelected="1" topLeftCell="A285" zoomScale="130" zoomScaleNormal="130" workbookViewId="0">
      <selection activeCell="G289" sqref="G289"/>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tanečný šport - bežné transfery</v>
      </c>
      <c r="B1" s="224" t="str">
        <f>INDEX(Adr!A:A,B102+1)</f>
        <v>00684767</v>
      </c>
      <c r="C1" s="225">
        <f>IF(ROW()&lt;=B$3,INDEX(FP!E:E,B$2+ROW()-1),"")</f>
        <v>0</v>
      </c>
      <c r="D1" s="226" t="str">
        <f>IF(ROW()&lt;=B$3,INDEX(FP!F:F,B$2+ROW()-1),"")</f>
        <v>a</v>
      </c>
      <c r="E1" s="226"/>
      <c r="F1" s="226" t="str">
        <f>IF(ROW()&lt;=B$3,INDEX(FP!G:G,B$2+ROW()-1),"")</f>
        <v>026 02</v>
      </c>
      <c r="G1" s="226"/>
      <c r="H1" s="227" t="str">
        <f>IF(ROW()&lt;=B$3,INDEX(FP!C:C,B$2+ROW()-1),"")</f>
        <v>tanečný šport - bežné transfery</v>
      </c>
      <c r="I1" s="228">
        <f>IF(ROW()&lt;=B$3,SUMIF(A$286:A$10221,A1,I$286:I$10221),"")</f>
        <v>10276.089999999998</v>
      </c>
      <c r="J1" s="228">
        <f>IF(ROW()&lt;=B$3,SUMIFS(I$103:I$50221,A$103:A$50221,K1,J$103:J$50221,L1),"")</f>
        <v>0</v>
      </c>
      <c r="K1" s="110" t="str">
        <f>$A1</f>
        <v>a - tanečný šport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423</v>
      </c>
      <c r="C2" s="225" t="str">
        <f>IF(ROW()&lt;=B$3,INDEX(FP!E:E,B$2+ROW()-1),"")</f>
        <v/>
      </c>
      <c r="D2" s="226" t="str">
        <f>IF(ROW()&lt;=B$3,INDEX(FP!F:F,B$2+ROW()-1),"")</f>
        <v/>
      </c>
      <c r="E2" s="226"/>
      <c r="F2" s="226" t="str">
        <f>IF(ROW()&lt;=B$3,INDEX(FP!G:G,B$2+ROW()-1),"")</f>
        <v/>
      </c>
      <c r="G2" s="226"/>
      <c r="H2" s="227" t="str">
        <f>IF(ROW()&lt;=B$3,INDEX(FP!C:C,B$2+ROW()-1),"")</f>
        <v/>
      </c>
      <c r="I2" s="228" t="str">
        <f>IF(ROW()&lt;=B$3,SUMIF(A$286:A$10221,A2,I$286:I$10221),"")</f>
        <v/>
      </c>
      <c r="J2" s="228" t="str">
        <f>IF(ROW()&lt;=B$3,SUMIFS(I$103:I$50221,A$103:A$50221,K2,J$103:J$50221,L2),"")</f>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IF(ROW()&lt;=B$3,SUMIF(A$286:A$10221,A3,I$286:I$10221),"")</f>
        <v/>
      </c>
      <c r="J3" s="228" t="str">
        <f>IF(ROW()&lt;=B$3,SUMIFS(I$103:I$50221,A$103:A$50221,K3,J$103:J$50221,L3),"")</f>
        <v/>
      </c>
      <c r="K3" s="110" t="str">
        <f t="shared" ref="K3:K66" si="0">$A3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IF(ROW()&lt;=B$3,SUMIF(A$286:A$10221,A4,I$286:I$10221),"")</f>
        <v/>
      </c>
      <c r="J4" s="228" t="str">
        <f>IF(ROW()&lt;=B$3,SUMIFS(I$103:I$50221,A$103:A$50221,K4,J$103:J$50221,L4),"")</f>
        <v/>
      </c>
      <c r="K4" s="110" t="str">
        <f t="shared" si="0"/>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IF(ROW()&lt;=B$3,SUMIF(A$286:A$10221,A5,I$286:I$10221),"")</f>
        <v/>
      </c>
      <c r="J5" s="228" t="str">
        <f>IF(ROW()&lt;=B$3,SUMIFS(I$103:I$50221,A$103:A$50221,K5,J$103:J$50221,L5),"")</f>
        <v/>
      </c>
      <c r="K5" s="110" t="str">
        <f t="shared" si="0"/>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IF(ROW()&lt;=B$3,SUMIF(A$286:A$10221,A6,I$286:I$10221),"")</f>
        <v/>
      </c>
      <c r="J6" s="228" t="str">
        <f>IF(ROW()&lt;=B$3,SUMIFS(I$103:I$50221,A$103:A$50221,K6,J$103:J$50221,L6),"")</f>
        <v/>
      </c>
      <c r="K6" s="110" t="str">
        <f t="shared" si="0"/>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IF(ROW()&lt;=B$3,SUMIF(A$286:A$10221,A7,I$286:I$10221),"")</f>
        <v/>
      </c>
      <c r="J7" s="228" t="str">
        <f>IF(ROW()&lt;=B$3,SUMIFS(I$103:I$50221,A$103:A$50221,K7,J$103:J$50221,L7),"")</f>
        <v/>
      </c>
      <c r="K7" s="110" t="str">
        <f t="shared" si="0"/>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IF(ROW()&lt;=B$3,SUMIF(A$286:A$10221,A8,I$286:I$10221),"")</f>
        <v/>
      </c>
      <c r="J8" s="228" t="str">
        <f>IF(ROW()&lt;=B$3,SUMIFS(I$103:I$50221,A$103:A$50221,K8,J$103:J$50221,L8),"")</f>
        <v/>
      </c>
      <c r="K8" s="110" t="str">
        <f t="shared" si="0"/>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IF(ROW()&lt;=B$3,SUMIF(A$286:A$10221,A9,I$286:I$10221),"")</f>
        <v/>
      </c>
      <c r="J9" s="228" t="str">
        <f>IF(ROW()&lt;=B$3,SUMIFS(I$103:I$50221,A$103:A$50221,K9,J$103:J$50221,L9),"")</f>
        <v/>
      </c>
      <c r="K9" s="110" t="str">
        <f t="shared" si="0"/>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IF(ROW()&lt;=B$3,SUMIF(A$286:A$10221,A10,I$286:I$10221),"")</f>
        <v/>
      </c>
      <c r="J10" s="228" t="str">
        <f>IF(ROW()&lt;=B$3,SUMIFS(I$103:I$50221,A$103:A$50221,K10,J$103:J$50221,L10),"")</f>
        <v/>
      </c>
      <c r="K10" s="110" t="str">
        <f t="shared" si="0"/>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IF(ROW()&lt;=B$3,SUMIF(A$286:A$10221,A11,I$286:I$10221),"")</f>
        <v/>
      </c>
      <c r="J11" s="228" t="str">
        <f>IF(ROW()&lt;=B$3,SUMIFS(I$103:I$50221,A$103:A$50221,K11,J$103:J$50221,L11),"")</f>
        <v/>
      </c>
      <c r="K11" s="110" t="str">
        <f t="shared" si="0"/>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IF(ROW()&lt;=B$3,SUMIF(A$286:A$10221,A12,I$286:I$10221),"")</f>
        <v/>
      </c>
      <c r="J12" s="228" t="str">
        <f>IF(ROW()&lt;=B$3,SUMIFS(I$103:I$50221,A$103:A$50221,K12,J$103:J$50221,L12),"")</f>
        <v/>
      </c>
      <c r="K12" s="110" t="str">
        <f t="shared" si="0"/>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IF(ROW()&lt;=B$3,SUMIF(A$286:A$10221,A13,I$286:I$10221),"")</f>
        <v/>
      </c>
      <c r="J13" s="228" t="str">
        <f>IF(ROW()&lt;=B$3,SUMIFS(I$103:I$50221,A$103:A$50221,K13,J$103:J$50221,L13),"")</f>
        <v/>
      </c>
      <c r="K13" s="110" t="str">
        <f t="shared" si="0"/>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IF(ROW()&lt;=B$3,SUMIF(A$286:A$10221,A14,I$286:I$10221),"")</f>
        <v/>
      </c>
      <c r="J14" s="228" t="str">
        <f>IF(ROW()&lt;=B$3,SUMIFS(I$103:I$50221,A$103:A$50221,K14,J$103:J$50221,L14),"")</f>
        <v/>
      </c>
      <c r="K14" s="110" t="str">
        <f t="shared" si="0"/>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IF(ROW()&lt;=B$3,SUMIF(A$286:A$10221,A15,I$286:I$10221),"")</f>
        <v/>
      </c>
      <c r="J15" s="228" t="str">
        <f>IF(ROW()&lt;=B$3,SUMIFS(I$103:I$50221,A$103:A$50221,K15,J$103:J$50221,L15),"")</f>
        <v/>
      </c>
      <c r="K15" s="110" t="str">
        <f t="shared" si="0"/>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IF(ROW()&lt;=B$3,SUMIF(A$286:A$10221,A16,I$286:I$10221),"")</f>
        <v/>
      </c>
      <c r="J16" s="228" t="str">
        <f>IF(ROW()&lt;=B$3,SUMIFS(I$103:I$50221,A$103:A$50221,K16,J$103:J$50221,L16),"")</f>
        <v/>
      </c>
      <c r="K16" s="110" t="str">
        <f t="shared" si="0"/>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IF(ROW()&lt;=B$3,SUMIF(A$286:A$10221,A17,I$286:I$10221),"")</f>
        <v/>
      </c>
      <c r="J17" s="228" t="str">
        <f>IF(ROW()&lt;=B$3,SUMIFS(I$103:I$50221,A$103:A$50221,K17,J$103:J$50221,L17),"")</f>
        <v/>
      </c>
      <c r="K17" s="110" t="str">
        <f t="shared" si="0"/>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IF(ROW()&lt;=B$3,SUMIF(A$286:A$10221,A18,I$286:I$10221),"")</f>
        <v/>
      </c>
      <c r="J18" s="228" t="str">
        <f>IF(ROW()&lt;=B$3,SUMIFS(I$103:I$50221,A$103:A$50221,K18,J$103:J$50221,L18),"")</f>
        <v/>
      </c>
      <c r="K18" s="110" t="str">
        <f t="shared" si="0"/>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IF(ROW()&lt;=B$3,SUMIF(A$286:A$10221,A19,I$286:I$10221),"")</f>
        <v/>
      </c>
      <c r="J19" s="228" t="str">
        <f>IF(ROW()&lt;=B$3,SUMIFS(I$103:I$50221,A$103:A$50221,K19,J$103:J$50221,L19),"")</f>
        <v/>
      </c>
      <c r="K19" s="110" t="str">
        <f t="shared" si="0"/>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IF(ROW()&lt;=B$3,SUMIF(A$286:A$10221,A20,I$286:I$10221),"")</f>
        <v/>
      </c>
      <c r="J20" s="228" t="str">
        <f>IF(ROW()&lt;=B$3,SUMIFS(I$103:I$50221,A$103:A$50221,K20,J$103:J$50221,L20),"")</f>
        <v/>
      </c>
      <c r="K20" s="110" t="str">
        <f t="shared" si="0"/>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IF(ROW()&lt;=B$3,SUMIF(A$286:A$10221,A21,I$286:I$10221),"")</f>
        <v/>
      </c>
      <c r="J21" s="228" t="str">
        <f>IF(ROW()&lt;=B$3,SUMIFS(I$103:I$50221,A$103:A$50221,K21,J$103:J$50221,L21),"")</f>
        <v/>
      </c>
      <c r="K21" s="110" t="str">
        <f t="shared" si="0"/>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IF(ROW()&lt;=B$3,SUMIF(A$286:A$10221,A22,I$286:I$10221),"")</f>
        <v/>
      </c>
      <c r="J22" s="228" t="str">
        <f>IF(ROW()&lt;=B$3,SUMIFS(I$103:I$50221,A$103:A$50221,K22,J$103:J$50221,L22),"")</f>
        <v/>
      </c>
      <c r="K22" s="110" t="str">
        <f t="shared" si="0"/>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IF(ROW()&lt;=B$3,SUMIF(A$286:A$10221,A23,I$286:I$10221),"")</f>
        <v/>
      </c>
      <c r="J23" s="228" t="str">
        <f>IF(ROW()&lt;=B$3,SUMIFS(I$103:I$50221,A$103:A$50221,K23,J$103:J$50221,L23),"")</f>
        <v/>
      </c>
      <c r="K23" s="110" t="str">
        <f t="shared" si="0"/>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IF(ROW()&lt;=B$3,SUMIF(A$286:A$10221,A24,I$286:I$10221),"")</f>
        <v/>
      </c>
      <c r="J24" s="228" t="str">
        <f>IF(ROW()&lt;=B$3,SUMIFS(I$103:I$50221,A$103:A$50221,K24,J$103:J$50221,L24),"")</f>
        <v/>
      </c>
      <c r="K24" s="110" t="str">
        <f t="shared" si="0"/>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IF(ROW()&lt;=B$3,SUMIF(A$286:A$10221,A25,I$286:I$10221),"")</f>
        <v/>
      </c>
      <c r="J25" s="228" t="str">
        <f>IF(ROW()&lt;=B$3,SUMIFS(I$103:I$50221,A$103:A$50221,K25,J$103:J$50221,L25),"")</f>
        <v/>
      </c>
      <c r="K25" s="110" t="str">
        <f t="shared" si="0"/>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IF(ROW()&lt;=B$3,SUMIF(A$286:A$10221,A26,I$286:I$10221),"")</f>
        <v/>
      </c>
      <c r="J26" s="228" t="str">
        <f>IF(ROW()&lt;=B$3,SUMIFS(I$103:I$50221,A$103:A$50221,K26,J$103:J$50221,L26),"")</f>
        <v/>
      </c>
      <c r="K26" s="110" t="str">
        <f t="shared" si="0"/>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IF(ROW()&lt;=B$3,SUMIF(A$286:A$10221,A27,I$286:I$10221),"")</f>
        <v/>
      </c>
      <c r="J27" s="228" t="str">
        <f>IF(ROW()&lt;=B$3,SUMIFS(I$103:I$50221,A$103:A$50221,K27,J$103:J$50221,L27),"")</f>
        <v/>
      </c>
      <c r="K27" s="110" t="str">
        <f t="shared" si="0"/>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IF(ROW()&lt;=B$3,SUMIF(A$286:A$10221,A28,I$286:I$10221),"")</f>
        <v/>
      </c>
      <c r="J28" s="228" t="str">
        <f>IF(ROW()&lt;=B$3,SUMIFS(I$103:I$50221,A$103:A$50221,K28,J$103:J$50221,L28),"")</f>
        <v/>
      </c>
      <c r="K28" s="110" t="str">
        <f t="shared" si="0"/>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IF(ROW()&lt;=B$3,SUMIF(A$286:A$10221,A29,I$286:I$10221),"")</f>
        <v/>
      </c>
      <c r="J29" s="228" t="str">
        <f>IF(ROW()&lt;=B$3,SUMIFS(I$103:I$50221,A$103:A$50221,K29,J$103:J$50221,L29),"")</f>
        <v/>
      </c>
      <c r="K29" s="110" t="str">
        <f t="shared" si="0"/>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IF(ROW()&lt;=B$3,SUMIF(A$286:A$10221,A30,I$286:I$10221),"")</f>
        <v/>
      </c>
      <c r="J30" s="228" t="str">
        <f>IF(ROW()&lt;=B$3,SUMIFS(I$103:I$50221,A$103:A$50221,K30,J$103:J$50221,L30),"")</f>
        <v/>
      </c>
      <c r="K30" s="110" t="str">
        <f t="shared" si="0"/>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IF(ROW()&lt;=B$3,SUMIF(A$286:A$10221,A31,I$286:I$10221),"")</f>
        <v/>
      </c>
      <c r="J31" s="228" t="str">
        <f>IF(ROW()&lt;=B$3,SUMIFS(I$103:I$50221,A$103:A$50221,K31,J$103:J$50221,L31),"")</f>
        <v/>
      </c>
      <c r="K31" s="110" t="str">
        <f t="shared" si="0"/>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IF(ROW()&lt;=B$3,SUMIF(A$286:A$10221,A32,I$286:I$10221),"")</f>
        <v/>
      </c>
      <c r="J32" s="228" t="str">
        <f>IF(ROW()&lt;=B$3,SUMIFS(I$103:I$50221,A$103:A$50221,K32,J$103:J$50221,L32),"")</f>
        <v/>
      </c>
      <c r="K32" s="110" t="str">
        <f t="shared" si="0"/>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IF(ROW()&lt;=B$3,SUMIF(A$286:A$10221,A33,I$286:I$10221),"")</f>
        <v/>
      </c>
      <c r="J33" s="228" t="str">
        <f>IF(ROW()&lt;=B$3,SUMIFS(I$103:I$50221,A$103:A$50221,K33,J$103:J$50221,L33),"")</f>
        <v/>
      </c>
      <c r="K33" s="110" t="str">
        <f t="shared" si="0"/>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IF(ROW()&lt;=B$3,SUMIF(A$286:A$10221,A34,I$286:I$10221),"")</f>
        <v/>
      </c>
      <c r="J34" s="228" t="str">
        <f>IF(ROW()&lt;=B$3,SUMIFS(I$103:I$50221,A$103:A$50221,K34,J$103:J$50221,L34),"")</f>
        <v/>
      </c>
      <c r="K34" s="110" t="str">
        <f t="shared" si="0"/>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IF(ROW()&lt;=B$3,SUMIF(A$286:A$10221,A35,I$286:I$10221),"")</f>
        <v/>
      </c>
      <c r="J35" s="228" t="str">
        <f>IF(ROW()&lt;=B$3,SUMIFS(I$103:I$50221,A$103:A$50221,K35,J$103:J$50221,L35),"")</f>
        <v/>
      </c>
      <c r="K35" s="110" t="str">
        <f t="shared" si="0"/>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IF(ROW()&lt;=B$3,SUMIF(A$286:A$10221,A36,I$286:I$10221),"")</f>
        <v/>
      </c>
      <c r="J36" s="228" t="str">
        <f>IF(ROW()&lt;=B$3,SUMIFS(I$103:I$50221,A$103:A$50221,K36,J$103:J$50221,L36),"")</f>
        <v/>
      </c>
      <c r="K36" s="110" t="str">
        <f t="shared" si="0"/>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IF(ROW()&lt;=B$3,SUMIF(A$286:A$10221,A37,I$286:I$10221),"")</f>
        <v/>
      </c>
      <c r="J37" s="228" t="str">
        <f>IF(ROW()&lt;=B$3,SUMIFS(I$103:I$50221,A$103:A$50221,K37,J$103:J$50221,L37),"")</f>
        <v/>
      </c>
      <c r="K37" s="110" t="str">
        <f t="shared" si="0"/>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IF(ROW()&lt;=B$3,SUMIF(A$286:A$10221,A38,I$286:I$10221),"")</f>
        <v/>
      </c>
      <c r="J38" s="228" t="str">
        <f>IF(ROW()&lt;=B$3,SUMIFS(I$103:I$50221,A$103:A$50221,K38,J$103:J$50221,L38),"")</f>
        <v/>
      </c>
      <c r="K38" s="110" t="str">
        <f t="shared" si="0"/>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IF(ROW()&lt;=B$3,SUMIF(A$286:A$10221,A39,I$286:I$10221),"")</f>
        <v/>
      </c>
      <c r="J39" s="228" t="str">
        <f>IF(ROW()&lt;=B$3,SUMIFS(I$103:I$50221,A$103:A$50221,K39,J$103:J$50221,L39),"")</f>
        <v/>
      </c>
      <c r="K39" s="110" t="str">
        <f t="shared" si="0"/>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IF(ROW()&lt;=B$3,SUMIF(A$286:A$10221,A40,I$286:I$10221),"")</f>
        <v/>
      </c>
      <c r="J40" s="228" t="str">
        <f>IF(ROW()&lt;=B$3,SUMIFS(I$103:I$50221,A$103:A$50221,K40,J$103:J$50221,L40),"")</f>
        <v/>
      </c>
      <c r="K40" s="110" t="str">
        <f t="shared" si="0"/>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IF(ROW()&lt;=B$3,SUMIF(A$286:A$10221,A41,I$286:I$10221),"")</f>
        <v/>
      </c>
      <c r="J41" s="228" t="str">
        <f>IF(ROW()&lt;=B$3,SUMIFS(I$103:I$50221,A$103:A$50221,K41,J$103:J$50221,L41),"")</f>
        <v/>
      </c>
      <c r="K41" s="110" t="str">
        <f t="shared" si="0"/>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IF(ROW()&lt;=B$3,SUMIF(A$286:A$10221,A42,I$286:I$10221),"")</f>
        <v/>
      </c>
      <c r="J42" s="228" t="str">
        <f>IF(ROW()&lt;=B$3,SUMIFS(I$103:I$50221,A$103:A$50221,K42,J$103:J$50221,L42),"")</f>
        <v/>
      </c>
      <c r="K42" s="110" t="str">
        <f t="shared" si="0"/>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IF(ROW()&lt;=B$3,SUMIF(A$286:A$10221,A43,I$286:I$10221),"")</f>
        <v/>
      </c>
      <c r="J43" s="228" t="str">
        <f>IF(ROW()&lt;=B$3,SUMIFS(I$103:I$50221,A$103:A$50221,K43,J$103:J$50221,L43),"")</f>
        <v/>
      </c>
      <c r="K43" s="110" t="str">
        <f t="shared" si="0"/>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IF(ROW()&lt;=B$3,SUMIF(A$286:A$10221,A44,I$286:I$10221),"")</f>
        <v/>
      </c>
      <c r="J44" s="228" t="str">
        <f>IF(ROW()&lt;=B$3,SUMIFS(I$103:I$50221,A$103:A$50221,K44,J$103:J$50221,L44),"")</f>
        <v/>
      </c>
      <c r="K44" s="110" t="str">
        <f t="shared" si="0"/>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IF(ROW()&lt;=B$3,SUMIF(A$286:A$10221,A45,I$286:I$10221),"")</f>
        <v/>
      </c>
      <c r="J45" s="228" t="str">
        <f>IF(ROW()&lt;=B$3,SUMIFS(I$103:I$50221,A$103:A$50221,K45,J$103:J$50221,L45),"")</f>
        <v/>
      </c>
      <c r="K45" s="110" t="str">
        <f t="shared" si="0"/>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IF(ROW()&lt;=B$3,SUMIF(A$286:A$10221,A46,I$286:I$10221),"")</f>
        <v/>
      </c>
      <c r="J46" s="228" t="str">
        <f>IF(ROW()&lt;=B$3,SUMIFS(I$103:I$50221,A$103:A$50221,K46,J$103:J$50221,L46),"")</f>
        <v/>
      </c>
      <c r="K46" s="110" t="str">
        <f t="shared" si="0"/>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IF(ROW()&lt;=B$3,SUMIF(A$286:A$10221,A47,I$286:I$10221),"")</f>
        <v/>
      </c>
      <c r="J47" s="228" t="str">
        <f>IF(ROW()&lt;=B$3,SUMIFS(I$103:I$50221,A$103:A$50221,K47,J$103:J$50221,L47),"")</f>
        <v/>
      </c>
      <c r="K47" s="110" t="str">
        <f t="shared" si="0"/>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IF(ROW()&lt;=B$3,SUMIF(A$286:A$10221,A48,I$286:I$10221),"")</f>
        <v/>
      </c>
      <c r="J48" s="228" t="str">
        <f>IF(ROW()&lt;=B$3,SUMIFS(I$103:I$50221,A$103:A$50221,K48,J$103:J$50221,L48),"")</f>
        <v/>
      </c>
      <c r="K48" s="110" t="str">
        <f t="shared" si="0"/>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IF(ROW()&lt;=B$3,SUMIF(A$286:A$10221,A49,I$286:I$10221),"")</f>
        <v/>
      </c>
      <c r="J49" s="228" t="str">
        <f>IF(ROW()&lt;=B$3,SUMIFS(I$103:I$50221,A$103:A$50221,K49,J$103:J$50221,L49),"")</f>
        <v/>
      </c>
      <c r="K49" s="110" t="str">
        <f t="shared" si="0"/>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IF(ROW()&lt;=B$3,SUMIF(A$286:A$10221,A50,I$286:I$10221),"")</f>
        <v/>
      </c>
      <c r="J50" s="228" t="str">
        <f>IF(ROW()&lt;=B$3,SUMIFS(I$103:I$50221,A$103:A$50221,K50,J$103:J$50221,L50),"")</f>
        <v/>
      </c>
      <c r="K50" s="110" t="str">
        <f t="shared" si="0"/>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IF(ROW()&lt;=B$3,SUMIF(A$286:A$10221,A51,I$286:I$10221),"")</f>
        <v/>
      </c>
      <c r="J51" s="228" t="str">
        <f>IF(ROW()&lt;=B$3,SUMIFS(I$103:I$50221,A$103:A$50221,K51,J$103:J$50221,L51),"")</f>
        <v/>
      </c>
      <c r="K51" s="110" t="str">
        <f t="shared" si="0"/>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IF(ROW()&lt;=B$3,SUMIF(A$286:A$10221,A52,I$286:I$10221),"")</f>
        <v/>
      </c>
      <c r="J52" s="228" t="str">
        <f>IF(ROW()&lt;=B$3,SUMIFS(I$103:I$50221,A$103:A$50221,K52,J$103:J$50221,L52),"")</f>
        <v/>
      </c>
      <c r="K52" s="110" t="str">
        <f t="shared" si="0"/>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IF(ROW()&lt;=B$3,SUMIF(A$286:A$10221,A53,I$286:I$10221),"")</f>
        <v/>
      </c>
      <c r="J53" s="228" t="str">
        <f>IF(ROW()&lt;=B$3,SUMIFS(I$103:I$50221,A$103:A$50221,K53,J$103:J$50221,L53),"")</f>
        <v/>
      </c>
      <c r="K53" s="110" t="str">
        <f t="shared" si="0"/>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IF(ROW()&lt;=B$3,SUMIF(A$286:A$10221,A54,I$286:I$10221),"")</f>
        <v/>
      </c>
      <c r="J54" s="228" t="str">
        <f>IF(ROW()&lt;=B$3,SUMIFS(I$103:I$50221,A$103:A$50221,K54,J$103:J$50221,L54),"")</f>
        <v/>
      </c>
      <c r="K54" s="110" t="str">
        <f t="shared" si="0"/>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IF(ROW()&lt;=B$3,SUMIF(A$286:A$10221,A55,I$286:I$10221),"")</f>
        <v/>
      </c>
      <c r="J55" s="228" t="str">
        <f>IF(ROW()&lt;=B$3,SUMIFS(I$103:I$50221,A$103:A$50221,K55,J$103:J$50221,L55),"")</f>
        <v/>
      </c>
      <c r="K55" s="110" t="str">
        <f t="shared" si="0"/>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IF(ROW()&lt;=B$3,SUMIF(A$286:A$10221,A56,I$286:I$10221),"")</f>
        <v/>
      </c>
      <c r="J56" s="228" t="str">
        <f>IF(ROW()&lt;=B$3,SUMIFS(I$103:I$50221,A$103:A$50221,K56,J$103:J$50221,L56),"")</f>
        <v/>
      </c>
      <c r="K56" s="110" t="str">
        <f t="shared" si="0"/>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IF(ROW()&lt;=B$3,SUMIF(A$286:A$10221,A57,I$286:I$10221),"")</f>
        <v/>
      </c>
      <c r="J57" s="228" t="str">
        <f>IF(ROW()&lt;=B$3,SUMIFS(I$103:I$50221,A$103:A$50221,K57,J$103:J$50221,L57),"")</f>
        <v/>
      </c>
      <c r="K57" s="110" t="str">
        <f t="shared" si="0"/>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IF(ROW()&lt;=B$3,SUMIF(A$286:A$10221,A58,I$286:I$10221),"")</f>
        <v/>
      </c>
      <c r="J58" s="228" t="str">
        <f>IF(ROW()&lt;=B$3,SUMIFS(I$103:I$50221,A$103:A$50221,K58,J$103:J$50221,L58),"")</f>
        <v/>
      </c>
      <c r="K58" s="110" t="str">
        <f t="shared" si="0"/>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IF(ROW()&lt;=B$3,SUMIF(A$286:A$10221,A59,I$286:I$10221),"")</f>
        <v/>
      </c>
      <c r="J59" s="228" t="str">
        <f>IF(ROW()&lt;=B$3,SUMIFS(I$103:I$50221,A$103:A$50221,K59,J$103:J$50221,L59),"")</f>
        <v/>
      </c>
      <c r="K59" s="110" t="str">
        <f t="shared" si="0"/>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IF(ROW()&lt;=B$3,SUMIF(A$286:A$10221,A60,I$286:I$10221),"")</f>
        <v/>
      </c>
      <c r="J60" s="228" t="str">
        <f>IF(ROW()&lt;=B$3,SUMIFS(I$103:I$50221,A$103:A$50221,K60,J$103:J$50221,L60),"")</f>
        <v/>
      </c>
      <c r="K60" s="110" t="str">
        <f t="shared" si="0"/>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IF(ROW()&lt;=B$3,SUMIF(A$286:A$10221,A61,I$286:I$10221),"")</f>
        <v/>
      </c>
      <c r="J61" s="228" t="str">
        <f>IF(ROW()&lt;=B$3,SUMIFS(I$103:I$50221,A$103:A$50221,K61,J$103:J$50221,L61),"")</f>
        <v/>
      </c>
      <c r="K61" s="110" t="str">
        <f t="shared" si="0"/>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IF(ROW()&lt;=B$3,SUMIF(A$286:A$10221,A62,I$286:I$10221),"")</f>
        <v/>
      </c>
      <c r="J62" s="228" t="str">
        <f>IF(ROW()&lt;=B$3,SUMIFS(I$103:I$50221,A$103:A$50221,K62,J$103:J$50221,L62),"")</f>
        <v/>
      </c>
      <c r="K62" s="110" t="str">
        <f t="shared" si="0"/>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IF(ROW()&lt;=B$3,SUMIF(A$286:A$10221,A63,I$286:I$10221),"")</f>
        <v/>
      </c>
      <c r="J63" s="228" t="str">
        <f>IF(ROW()&lt;=B$3,SUMIFS(I$103:I$50221,A$103:A$50221,K63,J$103:J$50221,L63),"")</f>
        <v/>
      </c>
      <c r="K63" s="110" t="str">
        <f t="shared" si="0"/>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IF(ROW()&lt;=B$3,SUMIF(A$286:A$10221,A64,I$286:I$10221),"")</f>
        <v/>
      </c>
      <c r="J64" s="228" t="str">
        <f>IF(ROW()&lt;=B$3,SUMIFS(I$103:I$50221,A$103:A$50221,K64,J$103:J$50221,L64),"")</f>
        <v/>
      </c>
      <c r="K64" s="110" t="str">
        <f t="shared" si="0"/>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IF(ROW()&lt;=B$3,SUMIF(A$286:A$10221,A65,I$286:I$10221),"")</f>
        <v/>
      </c>
      <c r="J65" s="228" t="str">
        <f>IF(ROW()&lt;=B$3,SUMIFS(I$103:I$50221,A$103:A$50221,K65,J$103:J$50221,L65),"")</f>
        <v/>
      </c>
      <c r="K65" s="110" t="str">
        <f t="shared" si="0"/>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IF(ROW()&lt;=B$3,SUMIF(A$286:A$10221,A66,I$286:I$10221),"")</f>
        <v/>
      </c>
      <c r="J66" s="228" t="str">
        <f>IF(ROW()&lt;=B$3,SUMIFS(I$103:I$50221,A$103:A$50221,K66,J$103:J$50221,L66),"")</f>
        <v/>
      </c>
      <c r="K66" s="110" t="str">
        <f t="shared" si="0"/>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IF(ROW()&lt;=B$3,SUMIF(A$286:A$10221,A67,I$286:I$10221),"")</f>
        <v/>
      </c>
      <c r="J67" s="228" t="str">
        <f>IF(ROW()&lt;=B$3,SUMIFS(I$103:I$50221,A$103:A$50221,K67,J$103:J$50221,L67),"")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IF(ROW()&lt;=B$3,SUMIF(A$286:A$10221,A68,I$286:I$10221),"")</f>
        <v/>
      </c>
      <c r="J68" s="228" t="str">
        <f>IF(ROW()&lt;=B$3,SUMIFS(I$103:I$50221,A$103:A$50221,K68,J$103:J$50221,L68),"")</f>
        <v/>
      </c>
      <c r="K68" s="110" t="str">
        <f t="shared" si="1"/>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IF(ROW()&lt;=B$3,SUMIF(A$286:A$10221,A69,I$286:I$10221),"")</f>
        <v/>
      </c>
      <c r="J69" s="228" t="str">
        <f>IF(ROW()&lt;=B$3,SUMIFS(I$103:I$50221,A$103:A$50221,K69,J$103:J$50221,L69),"")</f>
        <v/>
      </c>
      <c r="K69" s="110" t="str">
        <f t="shared" si="1"/>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IF(ROW()&lt;=B$3,SUMIF(A$286:A$10221,A70,I$286:I$10221),"")</f>
        <v/>
      </c>
      <c r="J70" s="228" t="str">
        <f>IF(ROW()&lt;=B$3,SUMIFS(I$103:I$50221,A$103:A$50221,K70,J$103:J$50221,L70),"")</f>
        <v/>
      </c>
      <c r="K70" s="110" t="str">
        <f t="shared" si="1"/>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IF(ROW()&lt;=B$3,SUMIF(A$286:A$10221,A71,I$286:I$10221),"")</f>
        <v/>
      </c>
      <c r="J71" s="228" t="str">
        <f>IF(ROW()&lt;=B$3,SUMIFS(I$103:I$50221,A$103:A$50221,K71,J$103:J$50221,L71),"")</f>
        <v/>
      </c>
      <c r="K71" s="110" t="str">
        <f t="shared" si="1"/>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IF(ROW()&lt;=B$3,SUMIF(A$286:A$10221,A72,I$286:I$10221),"")</f>
        <v/>
      </c>
      <c r="J72" s="228" t="str">
        <f>IF(ROW()&lt;=B$3,SUMIFS(I$103:I$50221,A$103:A$50221,K72,J$103:J$50221,L72),"")</f>
        <v/>
      </c>
      <c r="K72" s="110" t="str">
        <f t="shared" si="1"/>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IF(ROW()&lt;=B$3,SUMIF(A$286:A$10221,A73,I$286:I$10221),"")</f>
        <v/>
      </c>
      <c r="J73" s="228" t="str">
        <f>IF(ROW()&lt;=B$3,SUMIFS(I$103:I$50221,A$103:A$50221,K73,J$103:J$50221,L73),"")</f>
        <v/>
      </c>
      <c r="K73" s="110" t="str">
        <f t="shared" si="1"/>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IF(ROW()&lt;=B$3,SUMIF(A$286:A$10221,A74,I$286:I$10221),"")</f>
        <v/>
      </c>
      <c r="J74" s="228" t="str">
        <f>IF(ROW()&lt;=B$3,SUMIFS(I$103:I$50221,A$103:A$50221,K74,J$103:J$50221,L74),"")</f>
        <v/>
      </c>
      <c r="K74" s="110" t="str">
        <f t="shared" si="1"/>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IF(ROW()&lt;=B$3,SUMIF(A$286:A$10221,A75,I$286:I$10221),"")</f>
        <v/>
      </c>
      <c r="J75" s="228" t="str">
        <f>IF(ROW()&lt;=B$3,SUMIFS(I$103:I$50221,A$103:A$50221,K75,J$103:J$50221,L75),"")</f>
        <v/>
      </c>
      <c r="K75" s="110" t="str">
        <f t="shared" si="1"/>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IF(ROW()&lt;=B$3,SUMIF(A$286:A$10221,A76,I$286:I$10221),"")</f>
        <v/>
      </c>
      <c r="J76" s="228" t="str">
        <f>IF(ROW()&lt;=B$3,SUMIFS(I$103:I$50221,A$103:A$50221,K76,J$103:J$50221,L76),"")</f>
        <v/>
      </c>
      <c r="K76" s="110" t="str">
        <f t="shared" si="1"/>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IF(ROW()&lt;=B$3,SUMIF(A$286:A$10221,A77,I$286:I$10221),"")</f>
        <v/>
      </c>
      <c r="J77" s="228" t="str">
        <f>IF(ROW()&lt;=B$3,SUMIFS(I$103:I$50221,A$103:A$50221,K77,J$103:J$50221,L77),"")</f>
        <v/>
      </c>
      <c r="K77" s="110" t="str">
        <f t="shared" si="1"/>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IF(ROW()&lt;=B$3,SUMIF(A$286:A$10221,A78,I$286:I$10221),"")</f>
        <v/>
      </c>
      <c r="J78" s="228" t="str">
        <f>IF(ROW()&lt;=B$3,SUMIFS(I$103:I$50221,A$103:A$50221,K78,J$103:J$50221,L78),"")</f>
        <v/>
      </c>
      <c r="K78" s="110" t="str">
        <f t="shared" si="1"/>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IF(ROW()&lt;=B$3,SUMIF(A$286:A$10221,A79,I$286:I$10221),"")</f>
        <v/>
      </c>
      <c r="J79" s="228" t="str">
        <f>IF(ROW()&lt;=B$3,SUMIFS(I$103:I$50221,A$103:A$50221,K79,J$103:J$50221,L79),"")</f>
        <v/>
      </c>
      <c r="K79" s="110" t="str">
        <f t="shared" si="1"/>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IF(ROW()&lt;=B$3,SUMIF(A$286:A$10221,A80,I$286:I$10221),"")</f>
        <v/>
      </c>
      <c r="J80" s="228" t="str">
        <f>IF(ROW()&lt;=B$3,SUMIFS(I$103:I$50221,A$103:A$50221,K80,J$103:J$50221,L80),"")</f>
        <v/>
      </c>
      <c r="K80" s="110" t="str">
        <f t="shared" si="1"/>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IF(ROW()&lt;=B$3,SUMIF(A$286:A$10221,A81,I$286:I$10221),"")</f>
        <v/>
      </c>
      <c r="J81" s="228" t="str">
        <f>IF(ROW()&lt;=B$3,SUMIFS(I$103:I$50221,A$103:A$50221,K81,J$103:J$50221,L81),"")</f>
        <v/>
      </c>
      <c r="K81" s="110" t="str">
        <f t="shared" si="1"/>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IF(ROW()&lt;=B$3,SUMIF(A$286:A$10221,A82,I$286:I$10221),"")</f>
        <v/>
      </c>
      <c r="J82" s="228" t="str">
        <f>IF(ROW()&lt;=B$3,SUMIFS(I$103:I$50221,A$103:A$50221,K82,J$103:J$50221,L82),"")</f>
        <v/>
      </c>
      <c r="K82" s="110" t="str">
        <f t="shared" si="1"/>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IF(ROW()&lt;=B$3,SUMIF(A$286:A$10221,A83,I$286:I$10221),"")</f>
        <v/>
      </c>
      <c r="J83" s="228" t="str">
        <f>IF(ROW()&lt;=B$3,SUMIFS(I$103:I$50221,A$103:A$50221,K83,J$103:J$50221,L83),"")</f>
        <v/>
      </c>
      <c r="K83" s="110" t="str">
        <f t="shared" si="1"/>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IF(ROW()&lt;=B$3,SUMIF(A$286:A$10221,A84,I$286:I$10221),"")</f>
        <v/>
      </c>
      <c r="J84" s="228" t="str">
        <f>IF(ROW()&lt;=B$3,SUMIFS(I$103:I$50221,A$103:A$50221,K84,J$103:J$50221,L84),"")</f>
        <v/>
      </c>
      <c r="K84" s="110" t="str">
        <f t="shared" si="1"/>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IF(ROW()&lt;=B$3,SUMIF(A$286:A$10221,A85,I$286:I$10221),"")</f>
        <v/>
      </c>
      <c r="J85" s="228" t="str">
        <f>IF(ROW()&lt;=B$3,SUMIFS(I$103:I$50221,A$103:A$50221,K85,J$103:J$50221,L85),"")</f>
        <v/>
      </c>
      <c r="K85" s="110" t="str">
        <f t="shared" si="1"/>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IF(ROW()&lt;=B$3,SUMIF(A$286:A$10221,A86,I$286:I$10221),"")</f>
        <v/>
      </c>
      <c r="J86" s="228" t="str">
        <f>IF(ROW()&lt;=B$3,SUMIFS(I$103:I$50221,A$103:A$50221,K86,J$103:J$50221,L86),"")</f>
        <v/>
      </c>
      <c r="K86" s="110" t="str">
        <f t="shared" si="1"/>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IF(ROW()&lt;=B$3,SUMIF(A$286:A$10221,A87,I$286:I$10221),"")</f>
        <v/>
      </c>
      <c r="J87" s="228" t="str">
        <f>IF(ROW()&lt;=B$3,SUMIFS(I$103:I$50221,A$103:A$50221,K87,J$103:J$50221,L87),"")</f>
        <v/>
      </c>
      <c r="K87" s="110" t="str">
        <f t="shared" si="1"/>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IF(ROW()&lt;=B$3,SUMIF(A$286:A$10221,A88,I$286:I$10221),"")</f>
        <v/>
      </c>
      <c r="J88" s="228" t="str">
        <f>IF(ROW()&lt;=B$3,SUMIFS(I$103:I$50221,A$103:A$50221,K88,J$103:J$50221,L88),"")</f>
        <v/>
      </c>
      <c r="K88" s="110" t="str">
        <f t="shared" si="1"/>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IF(ROW()&lt;=B$3,SUMIF(A$286:A$10221,A89,I$286:I$10221),"")</f>
        <v/>
      </c>
      <c r="J89" s="228" t="str">
        <f>IF(ROW()&lt;=B$3,SUMIFS(I$103:I$50221,A$103:A$50221,K89,J$103:J$50221,L89),"")</f>
        <v/>
      </c>
      <c r="K89" s="110" t="str">
        <f t="shared" si="1"/>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IF(ROW()&lt;=B$3,SUMIF(A$286:A$10221,A90,I$286:I$10221),"")</f>
        <v/>
      </c>
      <c r="J90" s="228" t="str">
        <f>IF(ROW()&lt;=B$3,SUMIFS(I$103:I$50221,A$103:A$50221,K90,J$103:J$50221,L90),"")</f>
        <v/>
      </c>
      <c r="K90" s="110" t="str">
        <f t="shared" si="1"/>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IF(ROW()&lt;=B$3,SUMIF(A$286:A$10221,A91,I$286:I$10221),"")</f>
        <v/>
      </c>
      <c r="J91" s="228" t="str">
        <f>IF(ROW()&lt;=B$3,SUMIFS(I$103:I$50221,A$103:A$50221,K91,J$103:J$50221,L91),"")</f>
        <v/>
      </c>
      <c r="K91" s="110" t="str">
        <f t="shared" si="1"/>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IF(ROW()&lt;=B$3,SUMIF(A$286:A$10221,A92,I$286:I$10221),"")</f>
        <v/>
      </c>
      <c r="J92" s="228" t="str">
        <f>IF(ROW()&lt;=B$3,SUMIFS(I$103:I$50221,A$103:A$50221,K92,J$103:J$50221,L92),"")</f>
        <v/>
      </c>
      <c r="K92" s="110" t="str">
        <f t="shared" si="1"/>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IF(ROW()&lt;=B$3,SUMIF(A$286:A$10221,A93,I$286:I$10221),"")</f>
        <v/>
      </c>
      <c r="J93" s="228" t="str">
        <f>IF(ROW()&lt;=B$3,SUMIFS(I$103:I$50221,A$103:A$50221,K93,J$103:J$50221,L93),"")</f>
        <v/>
      </c>
      <c r="K93" s="110" t="str">
        <f t="shared" si="1"/>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IF(ROW()&lt;=B$3,SUMIF(A$286:A$10221,A94,I$286:I$10221),"")</f>
        <v/>
      </c>
      <c r="J94" s="228" t="str">
        <f>IF(ROW()&lt;=B$3,SUMIFS(I$103:I$50221,A$103:A$50221,K94,J$103:J$50221,L94),"")</f>
        <v/>
      </c>
      <c r="K94" s="110" t="str">
        <f t="shared" si="1"/>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69" t="s">
        <v>1479</v>
      </c>
      <c r="B100" s="369"/>
      <c r="C100" s="369"/>
      <c r="D100" s="369"/>
      <c r="E100" s="369"/>
      <c r="F100" s="369"/>
      <c r="G100" s="369"/>
      <c r="H100" s="369"/>
      <c r="I100" s="371" t="s">
        <v>1480</v>
      </c>
      <c r="J100" s="371"/>
      <c r="K100" s="89"/>
    </row>
    <row r="101" spans="1:25" ht="15.75" x14ac:dyDescent="0.25">
      <c r="A101" s="369"/>
      <c r="B101" s="369"/>
      <c r="C101" s="369"/>
      <c r="D101" s="369"/>
      <c r="E101" s="369"/>
      <c r="F101" s="369"/>
      <c r="G101" s="369"/>
      <c r="H101" s="369"/>
      <c r="I101" s="370">
        <v>46053</v>
      </c>
      <c r="J101" s="370"/>
    </row>
    <row r="102" spans="1:25" ht="14.25" x14ac:dyDescent="0.2">
      <c r="A102" s="241" t="s">
        <v>299</v>
      </c>
      <c r="B102" s="242">
        <v>137</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t="s">
        <v>2566</v>
      </c>
      <c r="C107" s="14" t="s">
        <v>2567</v>
      </c>
      <c r="D107" s="16">
        <v>46053</v>
      </c>
      <c r="E107" s="16"/>
      <c r="F107" s="14" t="s">
        <v>2568</v>
      </c>
      <c r="G107" s="14" t="s">
        <v>2569</v>
      </c>
      <c r="H107" s="14" t="s">
        <v>2570</v>
      </c>
      <c r="I107" s="15">
        <v>13</v>
      </c>
      <c r="J107" s="77">
        <v>4</v>
      </c>
      <c r="K107" s="92"/>
    </row>
    <row r="108" spans="1:25" ht="12.75" x14ac:dyDescent="0.2">
      <c r="A108" s="14" t="s">
        <v>2565</v>
      </c>
      <c r="B108" s="14" t="s">
        <v>2571</v>
      </c>
      <c r="C108" s="14" t="s">
        <v>2572</v>
      </c>
      <c r="D108" s="16">
        <v>46081</v>
      </c>
      <c r="E108" s="16"/>
      <c r="F108" s="14" t="s">
        <v>2568</v>
      </c>
      <c r="G108" s="14" t="s">
        <v>2569</v>
      </c>
      <c r="H108" s="14" t="s">
        <v>2570</v>
      </c>
      <c r="I108" s="15">
        <v>13</v>
      </c>
      <c r="J108" s="77">
        <v>4</v>
      </c>
      <c r="K108" s="92"/>
    </row>
    <row r="109" spans="1:25" ht="12.75" x14ac:dyDescent="0.2">
      <c r="A109" s="14" t="s">
        <v>2565</v>
      </c>
      <c r="B109" s="14" t="s">
        <v>2573</v>
      </c>
      <c r="C109" s="14" t="s">
        <v>2574</v>
      </c>
      <c r="D109" s="16">
        <v>46112</v>
      </c>
      <c r="E109" s="16"/>
      <c r="F109" s="14" t="s">
        <v>2568</v>
      </c>
      <c r="G109" s="14" t="s">
        <v>2569</v>
      </c>
      <c r="H109" s="14" t="s">
        <v>2570</v>
      </c>
      <c r="I109" s="15">
        <v>33</v>
      </c>
      <c r="J109" s="77">
        <v>4</v>
      </c>
      <c r="K109" s="92"/>
    </row>
    <row r="110" spans="1:25" ht="12.75" x14ac:dyDescent="0.2">
      <c r="A110" s="14" t="s">
        <v>2565</v>
      </c>
      <c r="B110" s="14" t="s">
        <v>2575</v>
      </c>
      <c r="C110" s="14" t="s">
        <v>2576</v>
      </c>
      <c r="D110" s="16">
        <v>46142</v>
      </c>
      <c r="E110" s="16"/>
      <c r="F110" s="14" t="s">
        <v>2568</v>
      </c>
      <c r="G110" s="14" t="s">
        <v>2569</v>
      </c>
      <c r="H110" s="14" t="s">
        <v>2570</v>
      </c>
      <c r="I110" s="15">
        <v>43</v>
      </c>
      <c r="J110" s="77">
        <v>4</v>
      </c>
      <c r="K110" s="92"/>
    </row>
    <row r="111" spans="1:25" ht="12.75" x14ac:dyDescent="0.2">
      <c r="A111" s="14" t="s">
        <v>2565</v>
      </c>
      <c r="B111" s="14" t="s">
        <v>2577</v>
      </c>
      <c r="C111" s="14" t="s">
        <v>2578</v>
      </c>
      <c r="D111" s="16">
        <v>46173</v>
      </c>
      <c r="E111" s="16"/>
      <c r="F111" s="14" t="s">
        <v>2568</v>
      </c>
      <c r="G111" s="14" t="s">
        <v>2569</v>
      </c>
      <c r="H111" s="14" t="s">
        <v>2570</v>
      </c>
      <c r="I111" s="15">
        <v>38</v>
      </c>
      <c r="J111" s="77">
        <v>4</v>
      </c>
      <c r="K111" s="92"/>
    </row>
    <row r="112" spans="1:25" ht="12.75" x14ac:dyDescent="0.2">
      <c r="A112" s="14" t="s">
        <v>2565</v>
      </c>
      <c r="B112" s="14" t="s">
        <v>3018</v>
      </c>
      <c r="C112" s="14" t="s">
        <v>2998</v>
      </c>
      <c r="D112" s="16">
        <v>46203</v>
      </c>
      <c r="E112" s="16"/>
      <c r="F112" s="14" t="s">
        <v>2568</v>
      </c>
      <c r="G112" s="14" t="s">
        <v>2569</v>
      </c>
      <c r="H112" s="14" t="s">
        <v>2570</v>
      </c>
      <c r="I112" s="15">
        <v>13.1</v>
      </c>
      <c r="J112" s="77">
        <v>4</v>
      </c>
      <c r="K112" s="92"/>
    </row>
    <row r="113" spans="1:11" ht="12.75" x14ac:dyDescent="0.2">
      <c r="A113" s="14" t="s">
        <v>2565</v>
      </c>
      <c r="B113" s="14" t="s">
        <v>3123</v>
      </c>
      <c r="C113" s="14" t="s">
        <v>2822</v>
      </c>
      <c r="D113" s="16">
        <v>46234</v>
      </c>
      <c r="E113" s="16"/>
      <c r="F113" s="14" t="s">
        <v>2568</v>
      </c>
      <c r="G113" s="14" t="s">
        <v>2569</v>
      </c>
      <c r="H113" s="14" t="s">
        <v>2570</v>
      </c>
      <c r="I113" s="15">
        <v>33</v>
      </c>
      <c r="J113" s="77">
        <v>4</v>
      </c>
      <c r="K113" s="92"/>
    </row>
    <row r="114" spans="1:11" ht="12.75" x14ac:dyDescent="0.2">
      <c r="A114" s="14" t="s">
        <v>2565</v>
      </c>
      <c r="B114" s="14" t="s">
        <v>2579</v>
      </c>
      <c r="C114" s="14" t="s">
        <v>2572</v>
      </c>
      <c r="D114" s="16">
        <v>46081</v>
      </c>
      <c r="E114" s="16"/>
      <c r="F114" s="14" t="s">
        <v>2568</v>
      </c>
      <c r="G114" s="14" t="s">
        <v>2569</v>
      </c>
      <c r="H114" s="14" t="s">
        <v>2570</v>
      </c>
      <c r="I114" s="15">
        <v>28.3</v>
      </c>
      <c r="J114" s="77">
        <v>4</v>
      </c>
      <c r="K114" s="92"/>
    </row>
    <row r="115" spans="1:11" ht="12.75" x14ac:dyDescent="0.2">
      <c r="A115" s="14" t="s">
        <v>2565</v>
      </c>
      <c r="B115" s="14" t="s">
        <v>2580</v>
      </c>
      <c r="C115" s="14" t="s">
        <v>2574</v>
      </c>
      <c r="D115" s="16">
        <v>46112</v>
      </c>
      <c r="E115" s="16"/>
      <c r="F115" s="14" t="s">
        <v>2568</v>
      </c>
      <c r="G115" s="14" t="s">
        <v>2569</v>
      </c>
      <c r="H115" s="14" t="s">
        <v>2570</v>
      </c>
      <c r="I115" s="15">
        <v>34.6</v>
      </c>
      <c r="J115" s="77">
        <v>4</v>
      </c>
      <c r="K115" s="92"/>
    </row>
    <row r="116" spans="1:11" ht="12.75" x14ac:dyDescent="0.2">
      <c r="A116" s="14" t="s">
        <v>2565</v>
      </c>
      <c r="B116" s="14" t="s">
        <v>2581</v>
      </c>
      <c r="C116" s="14" t="s">
        <v>2576</v>
      </c>
      <c r="D116" s="16">
        <v>46142</v>
      </c>
      <c r="E116" s="16"/>
      <c r="F116" s="14" t="s">
        <v>2568</v>
      </c>
      <c r="G116" s="14" t="s">
        <v>2569</v>
      </c>
      <c r="H116" s="14" t="s">
        <v>2570</v>
      </c>
      <c r="I116" s="15">
        <v>22</v>
      </c>
      <c r="J116" s="77">
        <v>4</v>
      </c>
      <c r="K116" s="92"/>
    </row>
    <row r="117" spans="1:11" ht="12.75" x14ac:dyDescent="0.2">
      <c r="A117" s="14" t="s">
        <v>2565</v>
      </c>
      <c r="B117" s="14" t="s">
        <v>2582</v>
      </c>
      <c r="C117" s="14" t="s">
        <v>2578</v>
      </c>
      <c r="D117" s="16">
        <v>46173</v>
      </c>
      <c r="E117" s="16"/>
      <c r="F117" s="14" t="s">
        <v>2568</v>
      </c>
      <c r="G117" s="14" t="s">
        <v>2569</v>
      </c>
      <c r="H117" s="14" t="s">
        <v>2570</v>
      </c>
      <c r="I117" s="15">
        <v>108.3</v>
      </c>
      <c r="J117" s="77">
        <v>4</v>
      </c>
      <c r="K117" s="92"/>
    </row>
    <row r="118" spans="1:11" ht="12.75" x14ac:dyDescent="0.2">
      <c r="A118" s="14" t="s">
        <v>2565</v>
      </c>
      <c r="B118" s="14" t="s">
        <v>2997</v>
      </c>
      <c r="C118" s="14" t="s">
        <v>2998</v>
      </c>
      <c r="D118" s="16">
        <v>46203</v>
      </c>
      <c r="E118" s="16"/>
      <c r="F118" s="14" t="s">
        <v>2568</v>
      </c>
      <c r="G118" s="14" t="s">
        <v>2569</v>
      </c>
      <c r="H118" s="14" t="s">
        <v>2570</v>
      </c>
      <c r="I118" s="15">
        <v>22</v>
      </c>
      <c r="J118" s="77">
        <v>4</v>
      </c>
      <c r="K118" s="92"/>
    </row>
    <row r="119" spans="1:11" ht="12.75" x14ac:dyDescent="0.2">
      <c r="A119" s="14" t="s">
        <v>2565</v>
      </c>
      <c r="B119" s="14" t="s">
        <v>3125</v>
      </c>
      <c r="C119" s="14" t="s">
        <v>2822</v>
      </c>
      <c r="D119" s="16">
        <v>46234</v>
      </c>
      <c r="E119" s="16"/>
      <c r="F119" s="14" t="s">
        <v>2568</v>
      </c>
      <c r="G119" s="14" t="s">
        <v>2569</v>
      </c>
      <c r="H119" s="14" t="s">
        <v>2570</v>
      </c>
      <c r="I119" s="15">
        <v>36</v>
      </c>
      <c r="J119" s="77">
        <v>4</v>
      </c>
      <c r="K119" s="92"/>
    </row>
    <row r="120" spans="1:11" ht="12.75" x14ac:dyDescent="0.2">
      <c r="A120" s="14" t="s">
        <v>2565</v>
      </c>
      <c r="B120" s="14" t="s">
        <v>2583</v>
      </c>
      <c r="C120" s="14" t="s">
        <v>2567</v>
      </c>
      <c r="D120" s="16">
        <v>46053</v>
      </c>
      <c r="E120" s="16"/>
      <c r="F120" s="14" t="s">
        <v>2568</v>
      </c>
      <c r="G120" s="14" t="s">
        <v>2569</v>
      </c>
      <c r="H120" s="14" t="s">
        <v>2570</v>
      </c>
      <c r="I120" s="15">
        <v>10.65</v>
      </c>
      <c r="J120" s="77">
        <v>4</v>
      </c>
      <c r="K120" s="92"/>
    </row>
    <row r="121" spans="1:11" ht="12.75" x14ac:dyDescent="0.2">
      <c r="A121" s="14" t="s">
        <v>2565</v>
      </c>
      <c r="B121" s="14" t="s">
        <v>2584</v>
      </c>
      <c r="C121" s="14" t="s">
        <v>2572</v>
      </c>
      <c r="D121" s="16">
        <v>46081</v>
      </c>
      <c r="E121" s="16"/>
      <c r="F121" s="14" t="s">
        <v>2568</v>
      </c>
      <c r="G121" s="14" t="s">
        <v>2569</v>
      </c>
      <c r="H121" s="14" t="s">
        <v>2570</v>
      </c>
      <c r="I121" s="15">
        <v>13.4</v>
      </c>
      <c r="J121" s="77">
        <v>4</v>
      </c>
      <c r="K121" s="92"/>
    </row>
    <row r="122" spans="1:11" ht="12.75" x14ac:dyDescent="0.2">
      <c r="A122" s="14" t="s">
        <v>2565</v>
      </c>
      <c r="B122" s="14" t="s">
        <v>2585</v>
      </c>
      <c r="C122" s="14" t="s">
        <v>2574</v>
      </c>
      <c r="D122" s="16">
        <v>46112</v>
      </c>
      <c r="E122" s="16"/>
      <c r="F122" s="14" t="s">
        <v>2568</v>
      </c>
      <c r="G122" s="14" t="s">
        <v>2569</v>
      </c>
      <c r="H122" s="14" t="s">
        <v>2570</v>
      </c>
      <c r="I122" s="15">
        <v>11.9</v>
      </c>
      <c r="J122" s="77">
        <v>4</v>
      </c>
      <c r="K122" s="92"/>
    </row>
    <row r="123" spans="1:11" ht="12.75" x14ac:dyDescent="0.2">
      <c r="A123" s="14" t="s">
        <v>2565</v>
      </c>
      <c r="B123" s="14" t="s">
        <v>2586</v>
      </c>
      <c r="C123" s="14" t="s">
        <v>2576</v>
      </c>
      <c r="D123" s="16">
        <v>46142</v>
      </c>
      <c r="E123" s="16"/>
      <c r="F123" s="14" t="s">
        <v>2568</v>
      </c>
      <c r="G123" s="14" t="s">
        <v>2569</v>
      </c>
      <c r="H123" s="14" t="s">
        <v>2570</v>
      </c>
      <c r="I123" s="15">
        <v>10.9</v>
      </c>
      <c r="J123" s="77">
        <v>4</v>
      </c>
      <c r="K123" s="92"/>
    </row>
    <row r="124" spans="1:11" ht="12.75" x14ac:dyDescent="0.2">
      <c r="A124" s="14" t="s">
        <v>2565</v>
      </c>
      <c r="B124" s="14" t="s">
        <v>2587</v>
      </c>
      <c r="C124" s="14" t="s">
        <v>2578</v>
      </c>
      <c r="D124" s="16">
        <v>46173</v>
      </c>
      <c r="E124" s="16"/>
      <c r="F124" s="14" t="s">
        <v>2568</v>
      </c>
      <c r="G124" s="14" t="s">
        <v>2569</v>
      </c>
      <c r="H124" s="14" t="s">
        <v>2570</v>
      </c>
      <c r="I124" s="15">
        <v>10.65</v>
      </c>
      <c r="J124" s="77">
        <v>4</v>
      </c>
      <c r="K124" s="92"/>
    </row>
    <row r="125" spans="1:11" ht="12.75" x14ac:dyDescent="0.2">
      <c r="A125" s="14" t="s">
        <v>2565</v>
      </c>
      <c r="B125" s="14" t="s">
        <v>2999</v>
      </c>
      <c r="C125" s="14" t="s">
        <v>2998</v>
      </c>
      <c r="D125" s="16">
        <v>46203</v>
      </c>
      <c r="E125" s="16"/>
      <c r="F125" s="14" t="s">
        <v>2568</v>
      </c>
      <c r="G125" s="14" t="s">
        <v>2569</v>
      </c>
      <c r="H125" s="14" t="s">
        <v>2570</v>
      </c>
      <c r="I125" s="15">
        <v>10.65</v>
      </c>
      <c r="J125" s="77">
        <v>4</v>
      </c>
      <c r="K125" s="92"/>
    </row>
    <row r="126" spans="1:11" ht="12.75" x14ac:dyDescent="0.2">
      <c r="A126" s="14" t="s">
        <v>2565</v>
      </c>
      <c r="B126" s="14" t="s">
        <v>3124</v>
      </c>
      <c r="C126" s="14" t="s">
        <v>2822</v>
      </c>
      <c r="D126" s="16">
        <v>46234</v>
      </c>
      <c r="E126" s="16"/>
      <c r="F126" s="14" t="s">
        <v>2568</v>
      </c>
      <c r="G126" s="14" t="s">
        <v>2569</v>
      </c>
      <c r="H126" s="14" t="s">
        <v>2570</v>
      </c>
      <c r="I126" s="15">
        <v>11.65</v>
      </c>
      <c r="J126" s="77">
        <v>4</v>
      </c>
      <c r="K126" s="92"/>
    </row>
    <row r="127" spans="1:11" ht="12.75" x14ac:dyDescent="0.2">
      <c r="A127" s="14" t="s">
        <v>2565</v>
      </c>
      <c r="B127" s="14" t="s">
        <v>2588</v>
      </c>
      <c r="C127" s="14" t="s">
        <v>2589</v>
      </c>
      <c r="D127" s="16">
        <v>46093</v>
      </c>
      <c r="E127" s="16"/>
      <c r="F127" s="14" t="s">
        <v>2590</v>
      </c>
      <c r="G127" s="14"/>
      <c r="H127" s="14" t="s">
        <v>2591</v>
      </c>
      <c r="I127" s="15">
        <v>400</v>
      </c>
      <c r="J127" s="77">
        <v>5</v>
      </c>
      <c r="K127" s="92"/>
    </row>
    <row r="128" spans="1:11" ht="12.75" x14ac:dyDescent="0.2">
      <c r="A128" s="14" t="s">
        <v>2565</v>
      </c>
      <c r="B128" s="14" t="s">
        <v>2592</v>
      </c>
      <c r="C128" s="14" t="s">
        <v>2593</v>
      </c>
      <c r="D128" s="16">
        <v>46093</v>
      </c>
      <c r="E128" s="16"/>
      <c r="F128" s="14" t="s">
        <v>2594</v>
      </c>
      <c r="G128" s="14"/>
      <c r="H128" s="14" t="s">
        <v>2591</v>
      </c>
      <c r="I128" s="15">
        <v>600</v>
      </c>
      <c r="J128" s="77">
        <v>5</v>
      </c>
      <c r="K128" s="92"/>
    </row>
    <row r="129" spans="1:11" ht="12.75" x14ac:dyDescent="0.2">
      <c r="A129" s="14" t="s">
        <v>2565</v>
      </c>
      <c r="B129" s="14" t="s">
        <v>2595</v>
      </c>
      <c r="C129" s="14" t="s">
        <v>2596</v>
      </c>
      <c r="D129" s="16">
        <v>46099</v>
      </c>
      <c r="E129" s="16"/>
      <c r="F129" s="14" t="s">
        <v>2597</v>
      </c>
      <c r="G129" s="14"/>
      <c r="H129" s="14" t="s">
        <v>2598</v>
      </c>
      <c r="I129" s="15">
        <v>8446.9</v>
      </c>
      <c r="J129" s="77">
        <v>5</v>
      </c>
      <c r="K129" s="92"/>
    </row>
    <row r="130" spans="1:11" ht="12.75" x14ac:dyDescent="0.2">
      <c r="A130" s="14" t="s">
        <v>2565</v>
      </c>
      <c r="B130" s="14" t="s">
        <v>2599</v>
      </c>
      <c r="C130" s="14" t="s">
        <v>2600</v>
      </c>
      <c r="D130" s="16">
        <v>46127</v>
      </c>
      <c r="E130" s="16"/>
      <c r="F130" s="14" t="s">
        <v>2601</v>
      </c>
      <c r="G130" s="14"/>
      <c r="H130" s="14" t="s">
        <v>2598</v>
      </c>
      <c r="I130" s="15">
        <v>13913.53</v>
      </c>
      <c r="J130" s="77">
        <v>5</v>
      </c>
      <c r="K130" s="92"/>
    </row>
    <row r="131" spans="1:11" ht="12.75" x14ac:dyDescent="0.2">
      <c r="A131" s="14" t="s">
        <v>2565</v>
      </c>
      <c r="B131" s="14" t="s">
        <v>3056</v>
      </c>
      <c r="C131" s="14" t="s">
        <v>3057</v>
      </c>
      <c r="D131" s="16">
        <v>46224</v>
      </c>
      <c r="E131" s="16"/>
      <c r="F131" s="14" t="s">
        <v>3058</v>
      </c>
      <c r="G131" s="14"/>
      <c r="H131" s="14" t="s">
        <v>2598</v>
      </c>
      <c r="I131" s="15">
        <v>7293.62</v>
      </c>
      <c r="J131" s="77">
        <v>5</v>
      </c>
      <c r="K131" s="92"/>
    </row>
    <row r="132" spans="1:11" ht="12.75" x14ac:dyDescent="0.2">
      <c r="A132" s="14" t="s">
        <v>2565</v>
      </c>
      <c r="B132" s="14" t="s">
        <v>2602</v>
      </c>
      <c r="C132" s="14" t="s">
        <v>2603</v>
      </c>
      <c r="D132" s="16">
        <v>46105</v>
      </c>
      <c r="E132" s="16"/>
      <c r="F132" s="14" t="s">
        <v>2604</v>
      </c>
      <c r="G132" s="14"/>
      <c r="H132" s="14" t="s">
        <v>2605</v>
      </c>
      <c r="I132" s="15">
        <v>1200</v>
      </c>
      <c r="J132" s="77">
        <v>5</v>
      </c>
      <c r="K132" s="92"/>
    </row>
    <row r="133" spans="1:11" ht="12.75" x14ac:dyDescent="0.2">
      <c r="A133" s="14" t="s">
        <v>2565</v>
      </c>
      <c r="B133" s="14" t="s">
        <v>2606</v>
      </c>
      <c r="C133" s="14" t="s">
        <v>2607</v>
      </c>
      <c r="D133" s="16">
        <v>46055</v>
      </c>
      <c r="E133" s="16"/>
      <c r="F133" s="14" t="s">
        <v>2608</v>
      </c>
      <c r="G133" s="14" t="s">
        <v>2609</v>
      </c>
      <c r="H133" s="14" t="s">
        <v>2610</v>
      </c>
      <c r="I133" s="15">
        <v>30.75</v>
      </c>
      <c r="J133" s="77">
        <v>4</v>
      </c>
      <c r="K133" s="92"/>
    </row>
    <row r="134" spans="1:11" ht="12.75" x14ac:dyDescent="0.2">
      <c r="A134" s="14" t="s">
        <v>2565</v>
      </c>
      <c r="B134" s="14" t="s">
        <v>2611</v>
      </c>
      <c r="C134" s="14" t="s">
        <v>2612</v>
      </c>
      <c r="D134" s="16">
        <v>46085</v>
      </c>
      <c r="E134" s="16"/>
      <c r="F134" s="14" t="s">
        <v>2613</v>
      </c>
      <c r="G134" s="14" t="s">
        <v>2609</v>
      </c>
      <c r="H134" s="14" t="s">
        <v>2610</v>
      </c>
      <c r="I134" s="15">
        <v>30.75</v>
      </c>
      <c r="J134" s="77">
        <v>4</v>
      </c>
      <c r="K134" s="92"/>
    </row>
    <row r="135" spans="1:11" ht="12.75" x14ac:dyDescent="0.2">
      <c r="A135" s="14" t="s">
        <v>2565</v>
      </c>
      <c r="B135" s="14" t="s">
        <v>2614</v>
      </c>
      <c r="C135" s="14" t="s">
        <v>2615</v>
      </c>
      <c r="D135" s="16">
        <v>46146</v>
      </c>
      <c r="E135" s="16"/>
      <c r="F135" s="14" t="s">
        <v>2616</v>
      </c>
      <c r="G135" s="14" t="s">
        <v>2609</v>
      </c>
      <c r="H135" s="14" t="s">
        <v>2610</v>
      </c>
      <c r="I135" s="15">
        <v>30.75</v>
      </c>
      <c r="J135" s="77">
        <v>4</v>
      </c>
      <c r="K135" s="92"/>
    </row>
    <row r="136" spans="1:11" ht="12.75" x14ac:dyDescent="0.2">
      <c r="A136" s="14" t="s">
        <v>2565</v>
      </c>
      <c r="B136" s="14" t="s">
        <v>2925</v>
      </c>
      <c r="C136" s="14" t="s">
        <v>2926</v>
      </c>
      <c r="D136" s="16">
        <v>46177</v>
      </c>
      <c r="E136" s="16"/>
      <c r="F136" s="14" t="s">
        <v>2927</v>
      </c>
      <c r="G136" s="14" t="s">
        <v>2609</v>
      </c>
      <c r="H136" s="14" t="s">
        <v>2610</v>
      </c>
      <c r="I136" s="15">
        <v>30.75</v>
      </c>
      <c r="J136" s="77">
        <v>4</v>
      </c>
      <c r="K136" s="92"/>
    </row>
    <row r="137" spans="1:11" ht="12.75" x14ac:dyDescent="0.2">
      <c r="A137" s="14" t="s">
        <v>2565</v>
      </c>
      <c r="B137" s="14" t="s">
        <v>3075</v>
      </c>
      <c r="C137" s="14" t="s">
        <v>3076</v>
      </c>
      <c r="D137" s="16">
        <v>46209</v>
      </c>
      <c r="E137" s="16"/>
      <c r="F137" s="14" t="s">
        <v>3077</v>
      </c>
      <c r="G137" s="14" t="s">
        <v>2609</v>
      </c>
      <c r="H137" s="14" t="s">
        <v>2610</v>
      </c>
      <c r="I137" s="15">
        <v>30.75</v>
      </c>
      <c r="J137" s="77">
        <v>4</v>
      </c>
      <c r="K137" s="92"/>
    </row>
    <row r="138" spans="1:11" ht="12.75" x14ac:dyDescent="0.2">
      <c r="A138" s="14" t="s">
        <v>2565</v>
      </c>
      <c r="B138" s="14" t="s">
        <v>3026</v>
      </c>
      <c r="C138" s="14" t="s">
        <v>3027</v>
      </c>
      <c r="D138" s="16">
        <v>46069</v>
      </c>
      <c r="E138" s="16"/>
      <c r="F138" s="14" t="s">
        <v>3028</v>
      </c>
      <c r="G138" s="14" t="s">
        <v>2620</v>
      </c>
      <c r="H138" s="14" t="s">
        <v>2621</v>
      </c>
      <c r="I138" s="15">
        <v>34.85</v>
      </c>
      <c r="J138" s="77">
        <v>4</v>
      </c>
      <c r="K138" s="92"/>
    </row>
    <row r="139" spans="1:11" ht="12.75" x14ac:dyDescent="0.2">
      <c r="A139" s="14" t="s">
        <v>2565</v>
      </c>
      <c r="B139" s="14" t="s">
        <v>2617</v>
      </c>
      <c r="C139" s="14" t="s">
        <v>2618</v>
      </c>
      <c r="D139" s="16">
        <v>46099</v>
      </c>
      <c r="E139" s="16"/>
      <c r="F139" s="14" t="s">
        <v>2619</v>
      </c>
      <c r="G139" s="14" t="s">
        <v>2620</v>
      </c>
      <c r="H139" s="14" t="s">
        <v>2621</v>
      </c>
      <c r="I139" s="15">
        <v>34.92</v>
      </c>
      <c r="J139" s="77">
        <v>4</v>
      </c>
      <c r="K139" s="92"/>
    </row>
    <row r="140" spans="1:11" ht="12.75" x14ac:dyDescent="0.2">
      <c r="A140" s="14" t="s">
        <v>2565</v>
      </c>
      <c r="B140" s="14" t="s">
        <v>2622</v>
      </c>
      <c r="C140" s="14" t="s">
        <v>2623</v>
      </c>
      <c r="D140" s="16">
        <v>46132</v>
      </c>
      <c r="E140" s="16"/>
      <c r="F140" s="14" t="s">
        <v>2624</v>
      </c>
      <c r="G140" s="14" t="s">
        <v>2620</v>
      </c>
      <c r="H140" s="14" t="s">
        <v>2621</v>
      </c>
      <c r="I140" s="15">
        <v>34.85</v>
      </c>
      <c r="J140" s="77">
        <v>4</v>
      </c>
      <c r="K140" s="92"/>
    </row>
    <row r="141" spans="1:11" ht="12.75" x14ac:dyDescent="0.2">
      <c r="A141" s="14" t="s">
        <v>2565</v>
      </c>
      <c r="B141" s="14" t="s">
        <v>2968</v>
      </c>
      <c r="C141" s="14" t="s">
        <v>2969</v>
      </c>
      <c r="D141" s="16">
        <v>46189</v>
      </c>
      <c r="E141" s="16"/>
      <c r="F141" s="14" t="s">
        <v>2970</v>
      </c>
      <c r="G141" s="14" t="s">
        <v>2620</v>
      </c>
      <c r="H141" s="14" t="s">
        <v>2621</v>
      </c>
      <c r="I141" s="15">
        <v>69.7</v>
      </c>
      <c r="J141" s="77">
        <v>4</v>
      </c>
      <c r="K141" s="92"/>
    </row>
    <row r="142" spans="1:11" ht="12.75" x14ac:dyDescent="0.2">
      <c r="A142" s="14" t="s">
        <v>2565</v>
      </c>
      <c r="B142" s="14" t="s">
        <v>3063</v>
      </c>
      <c r="C142" s="14" t="s">
        <v>3064</v>
      </c>
      <c r="D142" s="16">
        <v>46223</v>
      </c>
      <c r="E142" s="16"/>
      <c r="F142" s="14" t="s">
        <v>3065</v>
      </c>
      <c r="G142" s="14" t="s">
        <v>2620</v>
      </c>
      <c r="H142" s="14" t="s">
        <v>2621</v>
      </c>
      <c r="I142" s="15">
        <v>34.85</v>
      </c>
      <c r="J142" s="77">
        <v>4</v>
      </c>
      <c r="K142" s="92"/>
    </row>
    <row r="143" spans="1:11" ht="33.75" x14ac:dyDescent="0.2">
      <c r="A143" s="14" t="s">
        <v>2565</v>
      </c>
      <c r="B143" s="14" t="s">
        <v>2625</v>
      </c>
      <c r="C143" s="14" t="s">
        <v>2626</v>
      </c>
      <c r="D143" s="16">
        <v>46034</v>
      </c>
      <c r="E143" s="16"/>
      <c r="F143" s="14" t="s">
        <v>2627</v>
      </c>
      <c r="G143" s="14" t="s">
        <v>2628</v>
      </c>
      <c r="H143" s="14" t="s">
        <v>2629</v>
      </c>
      <c r="I143" s="15">
        <v>642.48</v>
      </c>
      <c r="J143" s="77">
        <v>4</v>
      </c>
      <c r="K143" s="92"/>
    </row>
    <row r="144" spans="1:11" ht="33.75" x14ac:dyDescent="0.2">
      <c r="A144" s="14" t="s">
        <v>2565</v>
      </c>
      <c r="B144" s="14" t="s">
        <v>2630</v>
      </c>
      <c r="C144" s="14" t="s">
        <v>2631</v>
      </c>
      <c r="D144" s="16">
        <v>46058</v>
      </c>
      <c r="E144" s="16"/>
      <c r="F144" s="14" t="s">
        <v>2632</v>
      </c>
      <c r="G144" s="14" t="s">
        <v>2628</v>
      </c>
      <c r="H144" s="14" t="s">
        <v>2629</v>
      </c>
      <c r="I144" s="15">
        <v>642.48</v>
      </c>
      <c r="J144" s="77">
        <v>4</v>
      </c>
      <c r="K144" s="92"/>
    </row>
    <row r="145" spans="1:11" ht="33.75" x14ac:dyDescent="0.2">
      <c r="A145" s="14" t="s">
        <v>2565</v>
      </c>
      <c r="B145" s="14" t="s">
        <v>2633</v>
      </c>
      <c r="C145" s="14" t="s">
        <v>2634</v>
      </c>
      <c r="D145" s="16">
        <v>46098</v>
      </c>
      <c r="E145" s="16"/>
      <c r="F145" s="14" t="s">
        <v>2635</v>
      </c>
      <c r="G145" s="14" t="s">
        <v>2628</v>
      </c>
      <c r="H145" s="14" t="s">
        <v>2629</v>
      </c>
      <c r="I145" s="15">
        <v>642.48</v>
      </c>
      <c r="J145" s="77">
        <v>4</v>
      </c>
      <c r="K145" s="92"/>
    </row>
    <row r="146" spans="1:11" ht="33.75" x14ac:dyDescent="0.2">
      <c r="A146" s="14" t="s">
        <v>2565</v>
      </c>
      <c r="B146" s="14" t="s">
        <v>2636</v>
      </c>
      <c r="C146" s="14" t="s">
        <v>2637</v>
      </c>
      <c r="D146" s="16">
        <v>46121</v>
      </c>
      <c r="E146" s="16"/>
      <c r="F146" s="14" t="s">
        <v>2638</v>
      </c>
      <c r="G146" s="14" t="s">
        <v>2628</v>
      </c>
      <c r="H146" s="14" t="s">
        <v>2629</v>
      </c>
      <c r="I146" s="15">
        <v>642.48</v>
      </c>
      <c r="J146" s="77">
        <v>4</v>
      </c>
      <c r="K146" s="92"/>
    </row>
    <row r="147" spans="1:11" ht="33.75" x14ac:dyDescent="0.2">
      <c r="A147" s="14" t="s">
        <v>2565</v>
      </c>
      <c r="B147" s="14" t="s">
        <v>2639</v>
      </c>
      <c r="C147" s="14" t="s">
        <v>2640</v>
      </c>
      <c r="D147" s="16">
        <v>46146</v>
      </c>
      <c r="E147" s="16"/>
      <c r="F147" s="14" t="s">
        <v>2641</v>
      </c>
      <c r="G147" s="14" t="s">
        <v>2628</v>
      </c>
      <c r="H147" s="14" t="s">
        <v>2629</v>
      </c>
      <c r="I147" s="15">
        <v>642.48</v>
      </c>
      <c r="J147" s="77">
        <v>4</v>
      </c>
      <c r="K147" s="92"/>
    </row>
    <row r="148" spans="1:11" ht="33.75" x14ac:dyDescent="0.2">
      <c r="A148" s="14" t="s">
        <v>2565</v>
      </c>
      <c r="B148" s="14" t="s">
        <v>2948</v>
      </c>
      <c r="C148" s="14" t="s">
        <v>2949</v>
      </c>
      <c r="D148" s="16">
        <v>46177</v>
      </c>
      <c r="E148" s="16"/>
      <c r="F148" s="14" t="s">
        <v>2950</v>
      </c>
      <c r="G148" s="14" t="s">
        <v>2628</v>
      </c>
      <c r="H148" s="14" t="s">
        <v>2629</v>
      </c>
      <c r="I148" s="15">
        <v>642.48</v>
      </c>
      <c r="J148" s="77">
        <v>4</v>
      </c>
      <c r="K148" s="92"/>
    </row>
    <row r="149" spans="1:11" ht="33.75" x14ac:dyDescent="0.2">
      <c r="A149" s="14" t="s">
        <v>2565</v>
      </c>
      <c r="B149" s="14" t="s">
        <v>3078</v>
      </c>
      <c r="C149" s="14" t="s">
        <v>3079</v>
      </c>
      <c r="D149" s="16">
        <v>46209</v>
      </c>
      <c r="E149" s="16"/>
      <c r="F149" s="14" t="s">
        <v>3080</v>
      </c>
      <c r="G149" s="14" t="s">
        <v>2628</v>
      </c>
      <c r="H149" s="14" t="s">
        <v>2629</v>
      </c>
      <c r="I149" s="15">
        <v>642.48</v>
      </c>
      <c r="J149" s="77">
        <v>4</v>
      </c>
      <c r="K149" s="92"/>
    </row>
    <row r="150" spans="1:11" ht="22.5" x14ac:dyDescent="0.2">
      <c r="A150" s="14" t="s">
        <v>2565</v>
      </c>
      <c r="B150" s="14" t="s">
        <v>2642</v>
      </c>
      <c r="C150" s="14" t="s">
        <v>2643</v>
      </c>
      <c r="D150" s="16">
        <v>46034</v>
      </c>
      <c r="E150" s="16"/>
      <c r="F150" s="14" t="s">
        <v>2644</v>
      </c>
      <c r="G150" s="14" t="s">
        <v>2628</v>
      </c>
      <c r="H150" s="14" t="s">
        <v>2629</v>
      </c>
      <c r="I150" s="15">
        <v>1427</v>
      </c>
      <c r="J150" s="77">
        <v>4</v>
      </c>
      <c r="K150" s="92"/>
    </row>
    <row r="151" spans="1:11" ht="22.5" x14ac:dyDescent="0.2">
      <c r="A151" s="14" t="s">
        <v>2565</v>
      </c>
      <c r="B151" s="14" t="s">
        <v>2645</v>
      </c>
      <c r="C151" s="14" t="s">
        <v>2646</v>
      </c>
      <c r="D151" s="16">
        <v>46058</v>
      </c>
      <c r="E151" s="16"/>
      <c r="F151" s="14" t="s">
        <v>2647</v>
      </c>
      <c r="G151" s="14" t="s">
        <v>2628</v>
      </c>
      <c r="H151" s="14" t="s">
        <v>2629</v>
      </c>
      <c r="I151" s="15">
        <v>1427</v>
      </c>
      <c r="J151" s="77">
        <v>4</v>
      </c>
      <c r="K151" s="92"/>
    </row>
    <row r="152" spans="1:11" ht="22.5" x14ac:dyDescent="0.2">
      <c r="A152" s="14" t="s">
        <v>2565</v>
      </c>
      <c r="B152" s="14" t="s">
        <v>2648</v>
      </c>
      <c r="C152" s="14" t="s">
        <v>2649</v>
      </c>
      <c r="D152" s="16">
        <v>46098</v>
      </c>
      <c r="E152" s="16"/>
      <c r="F152" s="14" t="s">
        <v>2650</v>
      </c>
      <c r="G152" s="14" t="s">
        <v>2628</v>
      </c>
      <c r="H152" s="14" t="s">
        <v>2629</v>
      </c>
      <c r="I152" s="15">
        <v>1427</v>
      </c>
      <c r="J152" s="77">
        <v>4</v>
      </c>
      <c r="K152" s="92"/>
    </row>
    <row r="153" spans="1:11" ht="22.5" x14ac:dyDescent="0.2">
      <c r="A153" s="14" t="s">
        <v>2565</v>
      </c>
      <c r="B153" s="14" t="s">
        <v>2651</v>
      </c>
      <c r="C153" s="14" t="s">
        <v>2652</v>
      </c>
      <c r="D153" s="16">
        <v>46121</v>
      </c>
      <c r="E153" s="16"/>
      <c r="F153" s="14" t="s">
        <v>2653</v>
      </c>
      <c r="G153" s="14" t="s">
        <v>2628</v>
      </c>
      <c r="H153" s="14" t="s">
        <v>2629</v>
      </c>
      <c r="I153" s="15">
        <v>1427</v>
      </c>
      <c r="J153" s="77">
        <v>4</v>
      </c>
      <c r="K153" s="92"/>
    </row>
    <row r="154" spans="1:11" ht="22.5" x14ac:dyDescent="0.2">
      <c r="A154" s="14" t="s">
        <v>2565</v>
      </c>
      <c r="B154" s="14" t="s">
        <v>2654</v>
      </c>
      <c r="C154" s="14" t="s">
        <v>2655</v>
      </c>
      <c r="D154" s="16">
        <v>46146</v>
      </c>
      <c r="E154" s="16"/>
      <c r="F154" s="14" t="s">
        <v>2656</v>
      </c>
      <c r="G154" s="14" t="s">
        <v>2628</v>
      </c>
      <c r="H154" s="14" t="s">
        <v>2629</v>
      </c>
      <c r="I154" s="15">
        <v>1427</v>
      </c>
      <c r="J154" s="77">
        <v>4</v>
      </c>
      <c r="K154" s="92"/>
    </row>
    <row r="155" spans="1:11" ht="22.5" x14ac:dyDescent="0.2">
      <c r="A155" s="14" t="s">
        <v>2565</v>
      </c>
      <c r="B155" s="14" t="s">
        <v>2954</v>
      </c>
      <c r="C155" s="14" t="s">
        <v>2955</v>
      </c>
      <c r="D155" s="16">
        <v>46177</v>
      </c>
      <c r="E155" s="16"/>
      <c r="F155" s="14" t="s">
        <v>2956</v>
      </c>
      <c r="G155" s="14" t="s">
        <v>2628</v>
      </c>
      <c r="H155" s="14" t="s">
        <v>2629</v>
      </c>
      <c r="I155" s="15">
        <v>1427</v>
      </c>
      <c r="J155" s="77">
        <v>4</v>
      </c>
      <c r="K155" s="92"/>
    </row>
    <row r="156" spans="1:11" ht="22.5" x14ac:dyDescent="0.2">
      <c r="A156" s="14" t="s">
        <v>2565</v>
      </c>
      <c r="B156" s="14" t="s">
        <v>3081</v>
      </c>
      <c r="C156" s="14" t="s">
        <v>3082</v>
      </c>
      <c r="D156" s="16">
        <v>46209</v>
      </c>
      <c r="E156" s="16" t="s">
        <v>38</v>
      </c>
      <c r="F156" s="14" t="s">
        <v>3083</v>
      </c>
      <c r="G156" s="14" t="s">
        <v>2628</v>
      </c>
      <c r="H156" s="14" t="s">
        <v>2629</v>
      </c>
      <c r="I156" s="15">
        <v>1427</v>
      </c>
      <c r="J156" s="77">
        <v>4</v>
      </c>
      <c r="K156" s="92"/>
    </row>
    <row r="157" spans="1:11" ht="12.75" x14ac:dyDescent="0.2">
      <c r="A157" s="14" t="s">
        <v>2565</v>
      </c>
      <c r="B157" s="14" t="s">
        <v>3029</v>
      </c>
      <c r="C157" s="14" t="s">
        <v>3030</v>
      </c>
      <c r="D157" s="16">
        <v>46069</v>
      </c>
      <c r="E157" s="16"/>
      <c r="F157" s="14" t="s">
        <v>3031</v>
      </c>
      <c r="G157" s="14" t="s">
        <v>2628</v>
      </c>
      <c r="H157" s="14" t="s">
        <v>2629</v>
      </c>
      <c r="I157" s="15">
        <v>46.95</v>
      </c>
      <c r="J157" s="77">
        <v>4</v>
      </c>
      <c r="K157" s="92"/>
    </row>
    <row r="158" spans="1:11" ht="12.75" x14ac:dyDescent="0.2">
      <c r="A158" s="14" t="s">
        <v>2565</v>
      </c>
      <c r="B158" s="14" t="s">
        <v>2657</v>
      </c>
      <c r="C158" s="14" t="s">
        <v>2658</v>
      </c>
      <c r="D158" s="16">
        <v>46105</v>
      </c>
      <c r="E158" s="16"/>
      <c r="F158" s="14" t="s">
        <v>2659</v>
      </c>
      <c r="G158" s="14" t="s">
        <v>2628</v>
      </c>
      <c r="H158" s="14" t="s">
        <v>2629</v>
      </c>
      <c r="I158" s="15">
        <v>41.05</v>
      </c>
      <c r="J158" s="77">
        <v>4</v>
      </c>
      <c r="K158" s="92"/>
    </row>
    <row r="159" spans="1:11" ht="12.75" x14ac:dyDescent="0.2">
      <c r="A159" s="14" t="s">
        <v>2565</v>
      </c>
      <c r="B159" s="14" t="s">
        <v>2660</v>
      </c>
      <c r="C159" s="14" t="s">
        <v>2661</v>
      </c>
      <c r="D159" s="16">
        <v>46127</v>
      </c>
      <c r="E159" s="16"/>
      <c r="F159" s="14" t="s">
        <v>2662</v>
      </c>
      <c r="G159" s="14" t="s">
        <v>2628</v>
      </c>
      <c r="H159" s="14" t="s">
        <v>2629</v>
      </c>
      <c r="I159" s="15">
        <v>46.75</v>
      </c>
      <c r="J159" s="77">
        <v>4</v>
      </c>
      <c r="K159" s="92"/>
    </row>
    <row r="160" spans="1:11" ht="12.75" x14ac:dyDescent="0.2">
      <c r="A160" s="14" t="s">
        <v>2565</v>
      </c>
      <c r="B160" s="14" t="s">
        <v>2663</v>
      </c>
      <c r="C160" s="14" t="s">
        <v>2664</v>
      </c>
      <c r="D160" s="16">
        <v>46149</v>
      </c>
      <c r="E160" s="16"/>
      <c r="F160" s="14" t="s">
        <v>2665</v>
      </c>
      <c r="G160" s="14" t="s">
        <v>2628</v>
      </c>
      <c r="H160" s="14" t="s">
        <v>2629</v>
      </c>
      <c r="I160" s="15">
        <v>41.55</v>
      </c>
      <c r="J160" s="77">
        <v>4</v>
      </c>
      <c r="K160" s="92"/>
    </row>
    <row r="161" spans="1:11" ht="12.75" x14ac:dyDescent="0.2">
      <c r="A161" s="14" t="s">
        <v>2565</v>
      </c>
      <c r="B161" s="14" t="s">
        <v>3089</v>
      </c>
      <c r="C161" s="14" t="s">
        <v>3090</v>
      </c>
      <c r="D161" s="16">
        <v>46181</v>
      </c>
      <c r="E161" s="16"/>
      <c r="F161" s="14" t="s">
        <v>3091</v>
      </c>
      <c r="G161" s="14" t="s">
        <v>2628</v>
      </c>
      <c r="H161" s="14" t="s">
        <v>2629</v>
      </c>
      <c r="I161" s="15">
        <v>42.05</v>
      </c>
      <c r="J161" s="77">
        <v>4</v>
      </c>
      <c r="K161" s="92"/>
    </row>
    <row r="162" spans="1:11" ht="12.75" x14ac:dyDescent="0.2">
      <c r="A162" s="14" t="s">
        <v>2565</v>
      </c>
      <c r="B162" s="14" t="s">
        <v>3069</v>
      </c>
      <c r="C162" s="14" t="s">
        <v>3070</v>
      </c>
      <c r="D162" s="16">
        <v>46223</v>
      </c>
      <c r="E162" s="16"/>
      <c r="F162" s="14" t="s">
        <v>3071</v>
      </c>
      <c r="G162" s="14" t="s">
        <v>2628</v>
      </c>
      <c r="H162" s="14" t="s">
        <v>2629</v>
      </c>
      <c r="I162" s="15">
        <v>39.15</v>
      </c>
      <c r="J162" s="77">
        <v>4</v>
      </c>
      <c r="K162" s="92"/>
    </row>
    <row r="163" spans="1:11" ht="22.5" customHeight="1" x14ac:dyDescent="0.2">
      <c r="A163" s="14" t="s">
        <v>2565</v>
      </c>
      <c r="B163" s="14" t="s">
        <v>2666</v>
      </c>
      <c r="C163" s="14" t="s">
        <v>2667</v>
      </c>
      <c r="D163" s="16">
        <v>46048</v>
      </c>
      <c r="E163" s="16"/>
      <c r="F163" s="14" t="s">
        <v>2668</v>
      </c>
      <c r="G163" s="14" t="s">
        <v>2669</v>
      </c>
      <c r="H163" s="14" t="s">
        <v>2670</v>
      </c>
      <c r="I163" s="15">
        <v>1200</v>
      </c>
      <c r="J163" s="77">
        <v>4</v>
      </c>
      <c r="K163" s="92"/>
    </row>
    <row r="164" spans="1:11" ht="23.25" customHeight="1" x14ac:dyDescent="0.2">
      <c r="A164" s="14" t="s">
        <v>2565</v>
      </c>
      <c r="B164" s="14" t="s">
        <v>2671</v>
      </c>
      <c r="C164" s="14" t="s">
        <v>2672</v>
      </c>
      <c r="D164" s="16">
        <v>46077</v>
      </c>
      <c r="E164" s="16"/>
      <c r="F164" s="14" t="s">
        <v>2673</v>
      </c>
      <c r="G164" s="14" t="s">
        <v>2669</v>
      </c>
      <c r="H164" s="14" t="s">
        <v>2670</v>
      </c>
      <c r="I164" s="15">
        <v>1200</v>
      </c>
      <c r="J164" s="77">
        <v>4</v>
      </c>
      <c r="K164" s="92"/>
    </row>
    <row r="165" spans="1:11" ht="23.25" customHeight="1" x14ac:dyDescent="0.2">
      <c r="A165" s="14" t="s">
        <v>2565</v>
      </c>
      <c r="B165" s="14" t="s">
        <v>2674</v>
      </c>
      <c r="C165" s="14" t="s">
        <v>2675</v>
      </c>
      <c r="D165" s="16">
        <v>46139</v>
      </c>
      <c r="E165" s="16"/>
      <c r="F165" s="14" t="s">
        <v>2676</v>
      </c>
      <c r="G165" s="14" t="s">
        <v>2669</v>
      </c>
      <c r="H165" s="14" t="s">
        <v>2670</v>
      </c>
      <c r="I165" s="15">
        <v>1350</v>
      </c>
      <c r="J165" s="77">
        <v>4</v>
      </c>
      <c r="K165" s="92"/>
    </row>
    <row r="166" spans="1:11" ht="23.25" customHeight="1" x14ac:dyDescent="0.2">
      <c r="A166" s="14" t="s">
        <v>2565</v>
      </c>
      <c r="B166" s="14" t="s">
        <v>2677</v>
      </c>
      <c r="C166" s="14" t="s">
        <v>2678</v>
      </c>
      <c r="D166" s="16">
        <v>46139</v>
      </c>
      <c r="E166" s="16"/>
      <c r="F166" s="14" t="s">
        <v>2679</v>
      </c>
      <c r="G166" s="14" t="s">
        <v>2669</v>
      </c>
      <c r="H166" s="14" t="s">
        <v>2670</v>
      </c>
      <c r="I166" s="15">
        <v>1200</v>
      </c>
      <c r="J166" s="77">
        <v>4</v>
      </c>
      <c r="K166" s="92"/>
    </row>
    <row r="167" spans="1:11" ht="23.25" customHeight="1" x14ac:dyDescent="0.2">
      <c r="A167" s="14" t="s">
        <v>2565</v>
      </c>
      <c r="B167" s="14" t="s">
        <v>2960</v>
      </c>
      <c r="C167" s="14" t="s">
        <v>2961</v>
      </c>
      <c r="D167" s="16">
        <v>46183</v>
      </c>
      <c r="E167" s="16"/>
      <c r="F167" s="14" t="s">
        <v>2962</v>
      </c>
      <c r="G167" s="14" t="s">
        <v>2669</v>
      </c>
      <c r="H167" s="14" t="s">
        <v>2670</v>
      </c>
      <c r="I167" s="15">
        <v>1200</v>
      </c>
      <c r="J167" s="77">
        <v>4</v>
      </c>
      <c r="K167" s="92"/>
    </row>
    <row r="168" spans="1:11" ht="23.25" customHeight="1" x14ac:dyDescent="0.2">
      <c r="A168" s="14" t="s">
        <v>2565</v>
      </c>
      <c r="B168" s="14" t="s">
        <v>3110</v>
      </c>
      <c r="C168" s="14" t="s">
        <v>3111</v>
      </c>
      <c r="D168" s="16">
        <v>46209</v>
      </c>
      <c r="E168" s="16"/>
      <c r="F168" s="14" t="s">
        <v>3112</v>
      </c>
      <c r="G168" s="14" t="s">
        <v>2669</v>
      </c>
      <c r="H168" s="14" t="s">
        <v>2670</v>
      </c>
      <c r="I168" s="15">
        <v>1200</v>
      </c>
      <c r="J168" s="77">
        <v>4</v>
      </c>
      <c r="K168" s="92"/>
    </row>
    <row r="169" spans="1:11" ht="23.25" customHeight="1" x14ac:dyDescent="0.2">
      <c r="A169" s="14" t="s">
        <v>2565</v>
      </c>
      <c r="B169" s="14" t="s">
        <v>3072</v>
      </c>
      <c r="C169" s="14" t="s">
        <v>3073</v>
      </c>
      <c r="D169" s="16">
        <v>46223</v>
      </c>
      <c r="E169" s="16"/>
      <c r="F169" s="14" t="s">
        <v>3074</v>
      </c>
      <c r="G169" s="14" t="s">
        <v>2669</v>
      </c>
      <c r="H169" s="14" t="s">
        <v>2670</v>
      </c>
      <c r="I169" s="15">
        <v>1200</v>
      </c>
      <c r="J169" s="77">
        <v>4</v>
      </c>
      <c r="K169" s="92"/>
    </row>
    <row r="170" spans="1:11" ht="23.25" customHeight="1" x14ac:dyDescent="0.2">
      <c r="A170" s="14" t="s">
        <v>2565</v>
      </c>
      <c r="B170" s="14" t="s">
        <v>2680</v>
      </c>
      <c r="C170" s="14" t="s">
        <v>2681</v>
      </c>
      <c r="D170" s="16">
        <v>46121</v>
      </c>
      <c r="E170" s="16"/>
      <c r="F170" s="14" t="s">
        <v>2682</v>
      </c>
      <c r="G170" s="14" t="s">
        <v>2669</v>
      </c>
      <c r="H170" s="14" t="s">
        <v>2670</v>
      </c>
      <c r="I170" s="15">
        <v>261.95</v>
      </c>
      <c r="J170" s="77">
        <v>4</v>
      </c>
      <c r="K170" s="92"/>
    </row>
    <row r="171" spans="1:11" ht="23.25" customHeight="1" x14ac:dyDescent="0.2">
      <c r="A171" s="14" t="s">
        <v>2565</v>
      </c>
      <c r="B171" s="14" t="s">
        <v>2957</v>
      </c>
      <c r="C171" s="14" t="s">
        <v>2958</v>
      </c>
      <c r="D171" s="16">
        <v>46183</v>
      </c>
      <c r="E171" s="16"/>
      <c r="F171" s="14" t="s">
        <v>2959</v>
      </c>
      <c r="G171" s="14" t="s">
        <v>2669</v>
      </c>
      <c r="H171" s="14" t="s">
        <v>2670</v>
      </c>
      <c r="I171" s="15">
        <v>261.95</v>
      </c>
      <c r="J171" s="77">
        <v>4</v>
      </c>
      <c r="K171" s="92"/>
    </row>
    <row r="172" spans="1:11" ht="23.25" customHeight="1" x14ac:dyDescent="0.2">
      <c r="A172" s="14" t="s">
        <v>2565</v>
      </c>
      <c r="B172" s="14" t="s">
        <v>3107</v>
      </c>
      <c r="C172" s="14" t="s">
        <v>3108</v>
      </c>
      <c r="D172" s="16">
        <v>46209</v>
      </c>
      <c r="E172" s="16"/>
      <c r="F172" s="14" t="s">
        <v>3109</v>
      </c>
      <c r="G172" s="14" t="s">
        <v>2669</v>
      </c>
      <c r="H172" s="14" t="s">
        <v>2670</v>
      </c>
      <c r="I172" s="15">
        <v>261.83999999999997</v>
      </c>
      <c r="J172" s="77">
        <v>4</v>
      </c>
      <c r="K172" s="92"/>
    </row>
    <row r="173" spans="1:11" ht="12" customHeight="1" x14ac:dyDescent="0.2">
      <c r="A173" s="14" t="s">
        <v>2565</v>
      </c>
      <c r="B173" s="14" t="s">
        <v>2683</v>
      </c>
      <c r="C173" s="14" t="s">
        <v>2684</v>
      </c>
      <c r="D173" s="16">
        <v>46058</v>
      </c>
      <c r="E173" s="16"/>
      <c r="F173" s="14" t="s">
        <v>2685</v>
      </c>
      <c r="G173" s="14" t="s">
        <v>2686</v>
      </c>
      <c r="H173" s="14" t="s">
        <v>2687</v>
      </c>
      <c r="I173" s="15">
        <v>799.5</v>
      </c>
      <c r="J173" s="77">
        <v>4</v>
      </c>
      <c r="K173" s="92"/>
    </row>
    <row r="174" spans="1:11" ht="12" customHeight="1" x14ac:dyDescent="0.2">
      <c r="A174" s="14" t="s">
        <v>2565</v>
      </c>
      <c r="B174" s="14" t="s">
        <v>2688</v>
      </c>
      <c r="C174" s="14" t="s">
        <v>2689</v>
      </c>
      <c r="D174" s="16">
        <v>46111</v>
      </c>
      <c r="E174" s="16"/>
      <c r="F174" s="14" t="s">
        <v>2690</v>
      </c>
      <c r="G174" s="14" t="s">
        <v>2686</v>
      </c>
      <c r="H174" s="14" t="s">
        <v>2687</v>
      </c>
      <c r="I174" s="15">
        <v>799.5</v>
      </c>
      <c r="J174" s="77">
        <v>4</v>
      </c>
      <c r="K174" s="92"/>
    </row>
    <row r="175" spans="1:11" ht="12" customHeight="1" x14ac:dyDescent="0.2">
      <c r="A175" s="14" t="s">
        <v>2565</v>
      </c>
      <c r="B175" s="14" t="s">
        <v>2691</v>
      </c>
      <c r="C175" s="14" t="s">
        <v>2692</v>
      </c>
      <c r="D175" s="16">
        <v>46121</v>
      </c>
      <c r="E175" s="16"/>
      <c r="F175" s="14" t="s">
        <v>2693</v>
      </c>
      <c r="G175" s="14" t="s">
        <v>2686</v>
      </c>
      <c r="H175" s="14" t="s">
        <v>2687</v>
      </c>
      <c r="I175" s="15">
        <v>799.5</v>
      </c>
      <c r="J175" s="77">
        <v>4</v>
      </c>
      <c r="K175" s="92"/>
    </row>
    <row r="176" spans="1:11" ht="12" customHeight="1" x14ac:dyDescent="0.2">
      <c r="A176" s="14" t="s">
        <v>2565</v>
      </c>
      <c r="B176" s="14" t="s">
        <v>2694</v>
      </c>
      <c r="C176" s="14" t="s">
        <v>2695</v>
      </c>
      <c r="D176" s="16">
        <v>46149</v>
      </c>
      <c r="E176" s="16"/>
      <c r="F176" s="14" t="s">
        <v>2696</v>
      </c>
      <c r="G176" s="14" t="s">
        <v>2686</v>
      </c>
      <c r="H176" s="14" t="s">
        <v>2687</v>
      </c>
      <c r="I176" s="15">
        <v>799.5</v>
      </c>
      <c r="J176" s="77">
        <v>4</v>
      </c>
      <c r="K176" s="92"/>
    </row>
    <row r="177" spans="1:11" ht="24.75" customHeight="1" x14ac:dyDescent="0.2">
      <c r="A177" s="14" t="s">
        <v>2565</v>
      </c>
      <c r="B177" s="14" t="s">
        <v>2697</v>
      </c>
      <c r="C177" s="14" t="s">
        <v>2698</v>
      </c>
      <c r="D177" s="16">
        <v>46085</v>
      </c>
      <c r="E177" s="16"/>
      <c r="F177" s="14" t="s">
        <v>2699</v>
      </c>
      <c r="G177" s="14" t="s">
        <v>2686</v>
      </c>
      <c r="H177" s="14" t="s">
        <v>2687</v>
      </c>
      <c r="I177" s="15">
        <v>590.4</v>
      </c>
      <c r="J177" s="77">
        <v>4</v>
      </c>
      <c r="K177" s="92"/>
    </row>
    <row r="178" spans="1:11" ht="24.75" customHeight="1" x14ac:dyDescent="0.2">
      <c r="A178" s="14" t="s">
        <v>2565</v>
      </c>
      <c r="B178" s="14" t="s">
        <v>3115</v>
      </c>
      <c r="C178" s="14" t="s">
        <v>3116</v>
      </c>
      <c r="D178" s="16">
        <v>46209</v>
      </c>
      <c r="E178" s="16"/>
      <c r="F178" s="14" t="s">
        <v>3117</v>
      </c>
      <c r="G178" s="14" t="s">
        <v>3118</v>
      </c>
      <c r="H178" s="14" t="s">
        <v>3119</v>
      </c>
      <c r="I178" s="15">
        <v>960</v>
      </c>
      <c r="J178" s="77">
        <v>4</v>
      </c>
      <c r="K178" s="92"/>
    </row>
    <row r="179" spans="1:11" ht="36" customHeight="1" x14ac:dyDescent="0.2">
      <c r="A179" s="14" t="s">
        <v>2565</v>
      </c>
      <c r="B179" s="14" t="s">
        <v>2700</v>
      </c>
      <c r="C179" s="14" t="s">
        <v>2701</v>
      </c>
      <c r="D179" s="16">
        <v>46083</v>
      </c>
      <c r="E179" s="16"/>
      <c r="F179" s="14" t="s">
        <v>2702</v>
      </c>
      <c r="G179" s="14"/>
      <c r="H179" s="14" t="s">
        <v>2703</v>
      </c>
      <c r="I179" s="15">
        <v>1500</v>
      </c>
      <c r="J179" s="77">
        <v>4</v>
      </c>
      <c r="K179" s="92"/>
    </row>
    <row r="180" spans="1:11" ht="36" customHeight="1" x14ac:dyDescent="0.2">
      <c r="A180" s="14" t="s">
        <v>2565</v>
      </c>
      <c r="B180" s="14" t="s">
        <v>2963</v>
      </c>
      <c r="C180" s="14" t="s">
        <v>2964</v>
      </c>
      <c r="D180" s="16">
        <v>46183</v>
      </c>
      <c r="E180" s="16"/>
      <c r="F180" s="14" t="s">
        <v>2965</v>
      </c>
      <c r="G180" s="14" t="s">
        <v>2967</v>
      </c>
      <c r="H180" s="14" t="s">
        <v>2966</v>
      </c>
      <c r="I180" s="15">
        <v>2400</v>
      </c>
      <c r="J180" s="77">
        <v>4</v>
      </c>
      <c r="K180" s="92"/>
    </row>
    <row r="181" spans="1:11" ht="46.5" customHeight="1" x14ac:dyDescent="0.2">
      <c r="A181" s="14" t="s">
        <v>2565</v>
      </c>
      <c r="B181" s="14" t="s">
        <v>3035</v>
      </c>
      <c r="C181" s="14" t="s">
        <v>2720</v>
      </c>
      <c r="D181" s="16">
        <v>46071</v>
      </c>
      <c r="E181" s="16"/>
      <c r="F181" s="14" t="s">
        <v>3036</v>
      </c>
      <c r="G181" s="14" t="s">
        <v>3037</v>
      </c>
      <c r="H181" s="14" t="s">
        <v>3038</v>
      </c>
      <c r="I181" s="15">
        <v>150</v>
      </c>
      <c r="J181" s="77">
        <v>4</v>
      </c>
      <c r="K181" s="92"/>
    </row>
    <row r="182" spans="1:11" ht="36" customHeight="1" x14ac:dyDescent="0.2">
      <c r="A182" s="14" t="s">
        <v>2565</v>
      </c>
      <c r="B182" s="14" t="s">
        <v>2704</v>
      </c>
      <c r="C182" s="14" t="s">
        <v>2705</v>
      </c>
      <c r="D182" s="16">
        <v>46149</v>
      </c>
      <c r="E182" s="16"/>
      <c r="F182" s="14" t="s">
        <v>2706</v>
      </c>
      <c r="G182" s="14" t="s">
        <v>2707</v>
      </c>
      <c r="H182" s="14" t="s">
        <v>2708</v>
      </c>
      <c r="I182" s="15">
        <v>600</v>
      </c>
      <c r="J182" s="77">
        <v>4</v>
      </c>
      <c r="K182" s="92"/>
    </row>
    <row r="183" spans="1:11" ht="36" customHeight="1" x14ac:dyDescent="0.2">
      <c r="A183" s="14" t="s">
        <v>2565</v>
      </c>
      <c r="B183" s="14" t="s">
        <v>3113</v>
      </c>
      <c r="C183" s="14" t="s">
        <v>3098</v>
      </c>
      <c r="D183" s="16">
        <v>46209</v>
      </c>
      <c r="E183" s="16"/>
      <c r="F183" s="14" t="s">
        <v>3114</v>
      </c>
      <c r="G183" s="14" t="s">
        <v>2707</v>
      </c>
      <c r="H183" s="14" t="s">
        <v>2708</v>
      </c>
      <c r="I183" s="15">
        <v>700</v>
      </c>
      <c r="J183" s="77">
        <v>4</v>
      </c>
      <c r="K183" s="92"/>
    </row>
    <row r="184" spans="1:11" ht="36" customHeight="1" x14ac:dyDescent="0.2">
      <c r="A184" s="14" t="s">
        <v>2565</v>
      </c>
      <c r="B184" s="14" t="s">
        <v>3120</v>
      </c>
      <c r="C184" s="14" t="s">
        <v>3121</v>
      </c>
      <c r="D184" s="16">
        <v>46209</v>
      </c>
      <c r="E184" s="16"/>
      <c r="F184" s="14" t="s">
        <v>3122</v>
      </c>
      <c r="G184" s="14" t="s">
        <v>2707</v>
      </c>
      <c r="H184" s="14" t="s">
        <v>2708</v>
      </c>
      <c r="I184" s="15">
        <v>580</v>
      </c>
      <c r="J184" s="77">
        <v>4</v>
      </c>
      <c r="K184" s="92"/>
    </row>
    <row r="185" spans="1:11" ht="36" customHeight="1" x14ac:dyDescent="0.2">
      <c r="A185" s="14" t="s">
        <v>2565</v>
      </c>
      <c r="B185" s="14" t="s">
        <v>2709</v>
      </c>
      <c r="C185" s="14" t="s">
        <v>2710</v>
      </c>
      <c r="D185" s="16">
        <v>46146</v>
      </c>
      <c r="E185" s="16"/>
      <c r="F185" s="14" t="s">
        <v>2711</v>
      </c>
      <c r="G185" s="14" t="s">
        <v>2712</v>
      </c>
      <c r="H185" s="14" t="s">
        <v>2713</v>
      </c>
      <c r="I185" s="15">
        <v>120</v>
      </c>
      <c r="J185" s="77">
        <v>5</v>
      </c>
      <c r="K185" s="92"/>
    </row>
    <row r="186" spans="1:11" ht="36" customHeight="1" x14ac:dyDescent="0.2">
      <c r="A186" s="14" t="s">
        <v>2565</v>
      </c>
      <c r="B186" s="14" t="s">
        <v>3103</v>
      </c>
      <c r="C186" s="14" t="s">
        <v>2975</v>
      </c>
      <c r="D186" s="16">
        <v>46209</v>
      </c>
      <c r="E186" s="16"/>
      <c r="F186" s="14" t="s">
        <v>3104</v>
      </c>
      <c r="G186" s="14" t="s">
        <v>3105</v>
      </c>
      <c r="H186" s="14" t="s">
        <v>3106</v>
      </c>
      <c r="I186" s="15">
        <v>421.25</v>
      </c>
      <c r="J186" s="77">
        <v>5</v>
      </c>
      <c r="K186" s="92"/>
    </row>
    <row r="187" spans="1:11" ht="36" customHeight="1" x14ac:dyDescent="0.2">
      <c r="A187" s="14" t="s">
        <v>2565</v>
      </c>
      <c r="B187" s="14" t="s">
        <v>3059</v>
      </c>
      <c r="C187" s="14" t="s">
        <v>2738</v>
      </c>
      <c r="D187" s="16">
        <v>46223</v>
      </c>
      <c r="E187" s="16"/>
      <c r="F187" s="14" t="s">
        <v>3060</v>
      </c>
      <c r="G187" s="14" t="s">
        <v>3061</v>
      </c>
      <c r="H187" s="14" t="s">
        <v>3062</v>
      </c>
      <c r="I187" s="15">
        <v>180</v>
      </c>
      <c r="J187" s="77">
        <v>5</v>
      </c>
      <c r="K187" s="92"/>
    </row>
    <row r="188" spans="1:11" ht="36" customHeight="1" x14ac:dyDescent="0.2">
      <c r="A188" s="14" t="s">
        <v>2565</v>
      </c>
      <c r="B188" s="14" t="s">
        <v>3084</v>
      </c>
      <c r="C188" s="14" t="s">
        <v>3085</v>
      </c>
      <c r="D188" s="16">
        <v>46223</v>
      </c>
      <c r="E188" s="16"/>
      <c r="F188" s="14" t="s">
        <v>3086</v>
      </c>
      <c r="G188" s="14" t="s">
        <v>3087</v>
      </c>
      <c r="H188" s="14" t="s">
        <v>3088</v>
      </c>
      <c r="I188" s="15">
        <v>267.75</v>
      </c>
      <c r="J188" s="77">
        <v>5</v>
      </c>
      <c r="K188" s="92"/>
    </row>
    <row r="189" spans="1:11" ht="32.25" customHeight="1" x14ac:dyDescent="0.2">
      <c r="A189" s="14" t="s">
        <v>2565</v>
      </c>
      <c r="B189" s="14" t="s">
        <v>2714</v>
      </c>
      <c r="C189" s="14" t="s">
        <v>2715</v>
      </c>
      <c r="D189" s="16">
        <v>46105</v>
      </c>
      <c r="E189" s="16"/>
      <c r="F189" s="14" t="s">
        <v>2716</v>
      </c>
      <c r="G189" s="14" t="s">
        <v>2717</v>
      </c>
      <c r="H189" s="14" t="s">
        <v>2718</v>
      </c>
      <c r="I189" s="15">
        <v>250.4</v>
      </c>
      <c r="J189" s="77">
        <v>4</v>
      </c>
      <c r="K189" s="92"/>
    </row>
    <row r="190" spans="1:11" ht="32.25" customHeight="1" x14ac:dyDescent="0.2">
      <c r="A190" s="14" t="s">
        <v>2565</v>
      </c>
      <c r="B190" s="14" t="s">
        <v>2719</v>
      </c>
      <c r="C190" s="14" t="s">
        <v>2720</v>
      </c>
      <c r="D190" s="16">
        <v>46105</v>
      </c>
      <c r="E190" s="16"/>
      <c r="F190" s="14" t="s">
        <v>2721</v>
      </c>
      <c r="G190" s="14" t="s">
        <v>2717</v>
      </c>
      <c r="H190" s="14" t="s">
        <v>2718</v>
      </c>
      <c r="I190" s="15">
        <v>250.4</v>
      </c>
      <c r="J190" s="77">
        <v>4</v>
      </c>
      <c r="K190" s="92"/>
    </row>
    <row r="191" spans="1:11" ht="32.25" customHeight="1" x14ac:dyDescent="0.2">
      <c r="A191" s="14" t="s">
        <v>2565</v>
      </c>
      <c r="B191" s="14" t="s">
        <v>2722</v>
      </c>
      <c r="C191" s="14" t="s">
        <v>2723</v>
      </c>
      <c r="D191" s="16">
        <v>46167</v>
      </c>
      <c r="E191" s="16"/>
      <c r="F191" s="14" t="s">
        <v>2724</v>
      </c>
      <c r="G191" s="14" t="s">
        <v>2725</v>
      </c>
      <c r="H191" s="14" t="s">
        <v>2726</v>
      </c>
      <c r="I191" s="15">
        <v>1395</v>
      </c>
      <c r="J191" s="77">
        <v>4</v>
      </c>
      <c r="K191" s="92"/>
    </row>
    <row r="192" spans="1:11" ht="24" customHeight="1" x14ac:dyDescent="0.2">
      <c r="A192" s="14" t="s">
        <v>2565</v>
      </c>
      <c r="B192" s="14" t="s">
        <v>2727</v>
      </c>
      <c r="C192" s="14" t="s">
        <v>2728</v>
      </c>
      <c r="D192" s="16">
        <v>46055</v>
      </c>
      <c r="E192" s="16"/>
      <c r="F192" s="14" t="s">
        <v>2729</v>
      </c>
      <c r="G192" s="14" t="s">
        <v>2730</v>
      </c>
      <c r="H192" s="14" t="s">
        <v>2731</v>
      </c>
      <c r="I192" s="15">
        <v>724.45</v>
      </c>
      <c r="J192" s="77">
        <v>3</v>
      </c>
      <c r="K192" s="92"/>
    </row>
    <row r="193" spans="1:11" ht="24" customHeight="1" x14ac:dyDescent="0.2">
      <c r="A193" s="14" t="s">
        <v>2565</v>
      </c>
      <c r="B193" s="14" t="s">
        <v>2732</v>
      </c>
      <c r="C193" s="14" t="s">
        <v>2733</v>
      </c>
      <c r="D193" s="16">
        <v>46063</v>
      </c>
      <c r="E193" s="16"/>
      <c r="F193" s="14" t="s">
        <v>2734</v>
      </c>
      <c r="G193" s="14" t="s">
        <v>2735</v>
      </c>
      <c r="H193" s="14" t="s">
        <v>2736</v>
      </c>
      <c r="I193" s="15">
        <v>336.64</v>
      </c>
      <c r="J193" s="77">
        <v>3</v>
      </c>
      <c r="K193" s="92"/>
    </row>
    <row r="194" spans="1:11" ht="24" customHeight="1" x14ac:dyDescent="0.2">
      <c r="A194" s="14" t="s">
        <v>2565</v>
      </c>
      <c r="B194" s="14" t="s">
        <v>2737</v>
      </c>
      <c r="C194" s="14" t="s">
        <v>2738</v>
      </c>
      <c r="D194" s="16">
        <v>46062</v>
      </c>
      <c r="E194" s="16"/>
      <c r="F194" s="14" t="s">
        <v>2734</v>
      </c>
      <c r="G194" s="14" t="s">
        <v>2739</v>
      </c>
      <c r="H194" s="14" t="s">
        <v>2740</v>
      </c>
      <c r="I194" s="15">
        <v>150</v>
      </c>
      <c r="J194" s="77">
        <v>3</v>
      </c>
      <c r="K194" s="92"/>
    </row>
    <row r="195" spans="1:11" ht="24" customHeight="1" x14ac:dyDescent="0.2">
      <c r="A195" s="14" t="s">
        <v>2565</v>
      </c>
      <c r="B195" s="14" t="s">
        <v>2741</v>
      </c>
      <c r="C195" s="14" t="s">
        <v>2742</v>
      </c>
      <c r="D195" s="16">
        <v>46085</v>
      </c>
      <c r="E195" s="16"/>
      <c r="F195" s="14" t="s">
        <v>2734</v>
      </c>
      <c r="G195" s="14" t="s">
        <v>2743</v>
      </c>
      <c r="H195" s="14" t="s">
        <v>2744</v>
      </c>
      <c r="I195" s="15">
        <v>270.8</v>
      </c>
      <c r="J195" s="77">
        <v>3</v>
      </c>
      <c r="K195" s="92"/>
    </row>
    <row r="196" spans="1:11" ht="24" customHeight="1" x14ac:dyDescent="0.2">
      <c r="A196" s="14" t="s">
        <v>2565</v>
      </c>
      <c r="B196" s="14" t="s">
        <v>2745</v>
      </c>
      <c r="C196" s="14" t="s">
        <v>2746</v>
      </c>
      <c r="D196" s="16">
        <v>46085</v>
      </c>
      <c r="E196" s="16"/>
      <c r="F196" s="14" t="s">
        <v>2734</v>
      </c>
      <c r="G196" s="14"/>
      <c r="H196" s="14" t="s">
        <v>2747</v>
      </c>
      <c r="I196" s="15">
        <v>370.64</v>
      </c>
      <c r="J196" s="77">
        <v>3</v>
      </c>
      <c r="K196" s="92"/>
    </row>
    <row r="197" spans="1:11" ht="24" customHeight="1" x14ac:dyDescent="0.2">
      <c r="A197" s="14" t="s">
        <v>2565</v>
      </c>
      <c r="B197" s="14" t="s">
        <v>2748</v>
      </c>
      <c r="C197" s="14" t="s">
        <v>2749</v>
      </c>
      <c r="D197" s="16">
        <v>46093</v>
      </c>
      <c r="E197" s="16"/>
      <c r="F197" s="14" t="s">
        <v>2734</v>
      </c>
      <c r="G197" s="14" t="s">
        <v>2750</v>
      </c>
      <c r="H197" s="14" t="s">
        <v>2751</v>
      </c>
      <c r="I197" s="15">
        <v>272.62</v>
      </c>
      <c r="J197" s="77">
        <v>3</v>
      </c>
      <c r="K197" s="92"/>
    </row>
    <row r="198" spans="1:11" ht="24" customHeight="1" x14ac:dyDescent="0.2">
      <c r="A198" s="14" t="s">
        <v>2565</v>
      </c>
      <c r="B198" s="14" t="s">
        <v>2944</v>
      </c>
      <c r="C198" s="14" t="s">
        <v>2945</v>
      </c>
      <c r="D198" s="16">
        <v>46177</v>
      </c>
      <c r="E198" s="16"/>
      <c r="F198" s="14" t="s">
        <v>2734</v>
      </c>
      <c r="G198" s="14" t="s">
        <v>2930</v>
      </c>
      <c r="H198" s="14" t="s">
        <v>2931</v>
      </c>
      <c r="I198" s="15">
        <v>250.93</v>
      </c>
      <c r="J198" s="77">
        <v>3</v>
      </c>
      <c r="K198" s="92"/>
    </row>
    <row r="199" spans="1:11" ht="20.25" customHeight="1" x14ac:dyDescent="0.2">
      <c r="A199" s="14" t="s">
        <v>2565</v>
      </c>
      <c r="B199" s="14" t="s">
        <v>2752</v>
      </c>
      <c r="C199" s="14" t="s">
        <v>2574</v>
      </c>
      <c r="D199" s="16">
        <v>46150</v>
      </c>
      <c r="E199" s="16"/>
      <c r="F199" s="14" t="s">
        <v>2753</v>
      </c>
      <c r="G199" s="14" t="s">
        <v>2754</v>
      </c>
      <c r="H199" s="14" t="s">
        <v>2755</v>
      </c>
      <c r="I199" s="15">
        <v>240</v>
      </c>
      <c r="J199" s="77">
        <v>3</v>
      </c>
      <c r="K199" s="92"/>
    </row>
    <row r="200" spans="1:11" ht="24" customHeight="1" x14ac:dyDescent="0.2">
      <c r="A200" s="14" t="s">
        <v>2565</v>
      </c>
      <c r="B200" s="14" t="s">
        <v>2756</v>
      </c>
      <c r="C200" s="14" t="s">
        <v>2572</v>
      </c>
      <c r="D200" s="16">
        <v>46093</v>
      </c>
      <c r="E200" s="16"/>
      <c r="F200" s="14" t="s">
        <v>2757</v>
      </c>
      <c r="G200" s="14" t="s">
        <v>2758</v>
      </c>
      <c r="H200" s="14" t="s">
        <v>2759</v>
      </c>
      <c r="I200" s="15">
        <v>490</v>
      </c>
      <c r="J200" s="77">
        <v>3</v>
      </c>
      <c r="K200" s="92"/>
    </row>
    <row r="201" spans="1:11" ht="15" customHeight="1" x14ac:dyDescent="0.2">
      <c r="A201" s="14" t="s">
        <v>2565</v>
      </c>
      <c r="B201" s="14" t="s">
        <v>2760</v>
      </c>
      <c r="C201" s="14" t="s">
        <v>2738</v>
      </c>
      <c r="D201" s="16">
        <v>46066</v>
      </c>
      <c r="E201" s="16"/>
      <c r="F201" s="14" t="s">
        <v>2761</v>
      </c>
      <c r="G201" s="14" t="s">
        <v>2762</v>
      </c>
      <c r="H201" s="14" t="s">
        <v>2763</v>
      </c>
      <c r="I201" s="15">
        <v>254.58</v>
      </c>
      <c r="J201" s="77">
        <v>3</v>
      </c>
      <c r="K201" s="92"/>
    </row>
    <row r="202" spans="1:11" ht="13.5" customHeight="1" x14ac:dyDescent="0.2">
      <c r="A202" s="14" t="s">
        <v>2565</v>
      </c>
      <c r="B202" s="14" t="s">
        <v>2764</v>
      </c>
      <c r="C202" s="14" t="s">
        <v>2765</v>
      </c>
      <c r="D202" s="16">
        <v>46063</v>
      </c>
      <c r="E202" s="16"/>
      <c r="F202" s="14" t="s">
        <v>2766</v>
      </c>
      <c r="G202" s="14" t="s">
        <v>2767</v>
      </c>
      <c r="H202" s="14" t="s">
        <v>2768</v>
      </c>
      <c r="I202" s="15">
        <v>541.6</v>
      </c>
      <c r="J202" s="77">
        <v>3</v>
      </c>
      <c r="K202" s="92"/>
    </row>
    <row r="203" spans="1:11" ht="23.25" customHeight="1" x14ac:dyDescent="0.2">
      <c r="A203" s="14" t="s">
        <v>2565</v>
      </c>
      <c r="B203" s="14" t="s">
        <v>2769</v>
      </c>
      <c r="C203" s="14" t="s">
        <v>2770</v>
      </c>
      <c r="D203" s="16">
        <v>46093</v>
      </c>
      <c r="E203" s="16"/>
      <c r="F203" s="14" t="s">
        <v>2771</v>
      </c>
      <c r="G203" s="14" t="s">
        <v>2772</v>
      </c>
      <c r="H203" s="14" t="s">
        <v>2773</v>
      </c>
      <c r="I203" s="15">
        <v>2500</v>
      </c>
      <c r="J203" s="77">
        <v>3</v>
      </c>
      <c r="K203" s="92"/>
    </row>
    <row r="204" spans="1:11" ht="23.25" customHeight="1" x14ac:dyDescent="0.2">
      <c r="A204" s="14" t="s">
        <v>2565</v>
      </c>
      <c r="B204" s="14" t="s">
        <v>2774</v>
      </c>
      <c r="C204" s="14" t="s">
        <v>2576</v>
      </c>
      <c r="D204" s="16">
        <v>46150</v>
      </c>
      <c r="E204" s="16"/>
      <c r="F204" s="14" t="s">
        <v>2775</v>
      </c>
      <c r="G204" s="14" t="s">
        <v>2754</v>
      </c>
      <c r="H204" s="14" t="s">
        <v>2755</v>
      </c>
      <c r="I204" s="15">
        <v>30</v>
      </c>
      <c r="J204" s="77">
        <v>3</v>
      </c>
      <c r="K204" s="92"/>
    </row>
    <row r="205" spans="1:11" ht="36" customHeight="1" x14ac:dyDescent="0.2">
      <c r="A205" s="14" t="s">
        <v>2565</v>
      </c>
      <c r="B205" s="14" t="s">
        <v>2776</v>
      </c>
      <c r="C205" s="14" t="s">
        <v>2777</v>
      </c>
      <c r="D205" s="16">
        <v>46079</v>
      </c>
      <c r="E205" s="16"/>
      <c r="F205" s="14" t="s">
        <v>2778</v>
      </c>
      <c r="G205" s="14" t="s">
        <v>2779</v>
      </c>
      <c r="H205" s="14" t="s">
        <v>2780</v>
      </c>
      <c r="I205" s="15">
        <v>1465</v>
      </c>
      <c r="J205" s="77">
        <v>3</v>
      </c>
      <c r="K205" s="92"/>
    </row>
    <row r="206" spans="1:11" ht="24" customHeight="1" x14ac:dyDescent="0.2">
      <c r="A206" s="14" t="s">
        <v>2565</v>
      </c>
      <c r="B206" s="14" t="s">
        <v>2781</v>
      </c>
      <c r="C206" s="14" t="s">
        <v>2782</v>
      </c>
      <c r="D206" s="16">
        <v>46099</v>
      </c>
      <c r="E206" s="16"/>
      <c r="F206" s="14" t="s">
        <v>2783</v>
      </c>
      <c r="G206" s="14" t="s">
        <v>2784</v>
      </c>
      <c r="H206" s="14" t="s">
        <v>2785</v>
      </c>
      <c r="I206" s="15">
        <v>167</v>
      </c>
      <c r="J206" s="77">
        <v>3</v>
      </c>
      <c r="K206" s="92"/>
    </row>
    <row r="207" spans="1:11" ht="24" customHeight="1" x14ac:dyDescent="0.2">
      <c r="A207" s="14" t="s">
        <v>2565</v>
      </c>
      <c r="B207" s="14" t="s">
        <v>2786</v>
      </c>
      <c r="C207" s="14" t="s">
        <v>2578</v>
      </c>
      <c r="D207" s="16">
        <v>46150</v>
      </c>
      <c r="E207" s="16"/>
      <c r="F207" s="14" t="s">
        <v>2783</v>
      </c>
      <c r="G207" s="14" t="s">
        <v>2754</v>
      </c>
      <c r="H207" s="14" t="s">
        <v>2755</v>
      </c>
      <c r="I207" s="15">
        <v>90</v>
      </c>
      <c r="J207" s="77">
        <v>3</v>
      </c>
      <c r="K207" s="92"/>
    </row>
    <row r="208" spans="1:11" ht="36.75" customHeight="1" x14ac:dyDescent="0.2">
      <c r="A208" s="14" t="s">
        <v>2565</v>
      </c>
      <c r="B208" s="14" t="s">
        <v>2787</v>
      </c>
      <c r="C208" s="14" t="s">
        <v>2788</v>
      </c>
      <c r="D208" s="16">
        <v>46066</v>
      </c>
      <c r="E208" s="16"/>
      <c r="F208" s="14" t="s">
        <v>2789</v>
      </c>
      <c r="G208" s="14" t="s">
        <v>2790</v>
      </c>
      <c r="H208" s="14" t="s">
        <v>2791</v>
      </c>
      <c r="I208" s="15">
        <v>450</v>
      </c>
      <c r="J208" s="77">
        <v>3</v>
      </c>
      <c r="K208" s="92"/>
    </row>
    <row r="209" spans="1:11" ht="23.25" customHeight="1" x14ac:dyDescent="0.2">
      <c r="A209" s="14" t="s">
        <v>2565</v>
      </c>
      <c r="B209" s="14" t="s">
        <v>2792</v>
      </c>
      <c r="C209" s="14" t="s">
        <v>2793</v>
      </c>
      <c r="D209" s="16">
        <v>46066</v>
      </c>
      <c r="E209" s="16"/>
      <c r="F209" s="14" t="s">
        <v>2794</v>
      </c>
      <c r="G209" s="14" t="s">
        <v>2795</v>
      </c>
      <c r="H209" s="14" t="s">
        <v>2796</v>
      </c>
      <c r="I209" s="15">
        <v>243.95</v>
      </c>
      <c r="J209" s="77">
        <v>3</v>
      </c>
      <c r="K209" s="92"/>
    </row>
    <row r="210" spans="1:11" ht="23.25" customHeight="1" x14ac:dyDescent="0.2">
      <c r="A210" s="14" t="s">
        <v>2565</v>
      </c>
      <c r="B210" s="14" t="s">
        <v>2797</v>
      </c>
      <c r="C210" s="14" t="s">
        <v>2798</v>
      </c>
      <c r="D210" s="16">
        <v>46077</v>
      </c>
      <c r="E210" s="16"/>
      <c r="F210" s="14" t="s">
        <v>2799</v>
      </c>
      <c r="G210" s="14" t="s">
        <v>2735</v>
      </c>
      <c r="H210" s="14" t="s">
        <v>2736</v>
      </c>
      <c r="I210" s="15">
        <v>205.96</v>
      </c>
      <c r="J210" s="77">
        <v>3</v>
      </c>
      <c r="K210" s="92"/>
    </row>
    <row r="211" spans="1:11" ht="23.25" customHeight="1" x14ac:dyDescent="0.2">
      <c r="A211" s="14" t="s">
        <v>2565</v>
      </c>
      <c r="B211" s="14" t="s">
        <v>2800</v>
      </c>
      <c r="C211" s="14" t="s">
        <v>2801</v>
      </c>
      <c r="D211" s="16">
        <v>46093</v>
      </c>
      <c r="E211" s="16"/>
      <c r="F211" s="14" t="s">
        <v>2799</v>
      </c>
      <c r="G211" s="14" t="s">
        <v>2750</v>
      </c>
      <c r="H211" s="14" t="s">
        <v>2751</v>
      </c>
      <c r="I211" s="15">
        <v>255.16</v>
      </c>
      <c r="J211" s="77">
        <v>3</v>
      </c>
      <c r="K211" s="92"/>
    </row>
    <row r="212" spans="1:11" ht="23.25" customHeight="1" x14ac:dyDescent="0.2">
      <c r="A212" s="14" t="s">
        <v>2565</v>
      </c>
      <c r="B212" s="14" t="s">
        <v>2928</v>
      </c>
      <c r="C212" s="14" t="s">
        <v>2929</v>
      </c>
      <c r="D212" s="16">
        <v>46177</v>
      </c>
      <c r="E212" s="16"/>
      <c r="F212" s="14" t="s">
        <v>2799</v>
      </c>
      <c r="G212" s="14" t="s">
        <v>2930</v>
      </c>
      <c r="H212" s="14" t="s">
        <v>2931</v>
      </c>
      <c r="I212" s="15">
        <v>90</v>
      </c>
      <c r="J212" s="77">
        <v>3</v>
      </c>
      <c r="K212" s="92"/>
    </row>
    <row r="213" spans="1:11" ht="23.25" customHeight="1" x14ac:dyDescent="0.2">
      <c r="A213" s="14" t="s">
        <v>2565</v>
      </c>
      <c r="B213" s="14" t="s">
        <v>2802</v>
      </c>
      <c r="C213" s="14" t="s">
        <v>2576</v>
      </c>
      <c r="D213" s="16">
        <v>46093</v>
      </c>
      <c r="E213" s="16"/>
      <c r="F213" s="14" t="s">
        <v>2803</v>
      </c>
      <c r="G213" s="14" t="s">
        <v>2758</v>
      </c>
      <c r="H213" s="14" t="s">
        <v>2759</v>
      </c>
      <c r="I213" s="15">
        <v>318</v>
      </c>
      <c r="J213" s="77">
        <v>3</v>
      </c>
      <c r="K213" s="92"/>
    </row>
    <row r="214" spans="1:11" ht="23.25" customHeight="1" x14ac:dyDescent="0.2">
      <c r="A214" s="14" t="s">
        <v>2565</v>
      </c>
      <c r="B214" s="14" t="s">
        <v>2804</v>
      </c>
      <c r="C214" s="14" t="s">
        <v>2805</v>
      </c>
      <c r="D214" s="16">
        <v>46093</v>
      </c>
      <c r="E214" s="16"/>
      <c r="F214" s="14" t="s">
        <v>2806</v>
      </c>
      <c r="G214" s="14" t="s">
        <v>2807</v>
      </c>
      <c r="H214" s="14" t="s">
        <v>2808</v>
      </c>
      <c r="I214" s="15">
        <v>251.8</v>
      </c>
      <c r="J214" s="77">
        <v>3</v>
      </c>
      <c r="K214" s="92"/>
    </row>
    <row r="215" spans="1:11" ht="23.25" customHeight="1" x14ac:dyDescent="0.2">
      <c r="A215" s="14" t="s">
        <v>2565</v>
      </c>
      <c r="B215" s="14" t="s">
        <v>2809</v>
      </c>
      <c r="C215" s="14" t="s">
        <v>2810</v>
      </c>
      <c r="D215" s="16">
        <v>46093</v>
      </c>
      <c r="E215" s="16"/>
      <c r="F215" s="14" t="s">
        <v>2806</v>
      </c>
      <c r="G215" s="14" t="s">
        <v>2795</v>
      </c>
      <c r="H215" s="14" t="s">
        <v>2796</v>
      </c>
      <c r="I215" s="15">
        <v>296.55</v>
      </c>
      <c r="J215" s="77">
        <v>3</v>
      </c>
      <c r="K215" s="92"/>
    </row>
    <row r="216" spans="1:11" ht="23.25" customHeight="1" x14ac:dyDescent="0.2">
      <c r="A216" s="14" t="s">
        <v>2565</v>
      </c>
      <c r="B216" s="14" t="s">
        <v>2811</v>
      </c>
      <c r="C216" s="14" t="s">
        <v>2812</v>
      </c>
      <c r="D216" s="16">
        <v>46093</v>
      </c>
      <c r="E216" s="16"/>
      <c r="F216" s="14" t="s">
        <v>2806</v>
      </c>
      <c r="G216" s="14" t="s">
        <v>2762</v>
      </c>
      <c r="H216" s="14" t="s">
        <v>2763</v>
      </c>
      <c r="I216" s="15">
        <v>288.44</v>
      </c>
      <c r="J216" s="77">
        <v>3</v>
      </c>
      <c r="K216" s="92"/>
    </row>
    <row r="217" spans="1:11" ht="23.25" customHeight="1" x14ac:dyDescent="0.2">
      <c r="A217" s="14" t="s">
        <v>2565</v>
      </c>
      <c r="B217" s="14" t="s">
        <v>2813</v>
      </c>
      <c r="C217" s="14" t="s">
        <v>2814</v>
      </c>
      <c r="D217" s="16">
        <v>46099</v>
      </c>
      <c r="E217" s="16"/>
      <c r="F217" s="14" t="s">
        <v>2806</v>
      </c>
      <c r="G217" s="14" t="s">
        <v>2815</v>
      </c>
      <c r="H217" s="14" t="s">
        <v>2816</v>
      </c>
      <c r="I217" s="15">
        <v>167.76</v>
      </c>
      <c r="J217" s="77">
        <v>3</v>
      </c>
      <c r="K217" s="92"/>
    </row>
    <row r="218" spans="1:11" ht="23.25" customHeight="1" x14ac:dyDescent="0.2">
      <c r="A218" s="14" t="s">
        <v>2565</v>
      </c>
      <c r="B218" s="14" t="s">
        <v>2817</v>
      </c>
      <c r="C218" s="14" t="s">
        <v>2818</v>
      </c>
      <c r="D218" s="16">
        <v>46105</v>
      </c>
      <c r="E218" s="16"/>
      <c r="F218" s="14" t="s">
        <v>2806</v>
      </c>
      <c r="G218" s="14" t="s">
        <v>2819</v>
      </c>
      <c r="H218" s="14" t="s">
        <v>2820</v>
      </c>
      <c r="I218" s="15">
        <v>209.9</v>
      </c>
      <c r="J218" s="77">
        <v>3</v>
      </c>
      <c r="K218" s="92"/>
    </row>
    <row r="219" spans="1:11" ht="23.25" customHeight="1" x14ac:dyDescent="0.2">
      <c r="A219" s="14" t="s">
        <v>2565</v>
      </c>
      <c r="B219" s="14" t="s">
        <v>2821</v>
      </c>
      <c r="C219" s="14" t="s">
        <v>2822</v>
      </c>
      <c r="D219" s="16">
        <v>46112</v>
      </c>
      <c r="E219" s="16"/>
      <c r="F219" s="14" t="s">
        <v>2806</v>
      </c>
      <c r="G219" s="14" t="s">
        <v>2758</v>
      </c>
      <c r="H219" s="14" t="s">
        <v>2759</v>
      </c>
      <c r="I219" s="15">
        <v>510</v>
      </c>
      <c r="J219" s="77">
        <v>3</v>
      </c>
      <c r="K219" s="92"/>
    </row>
    <row r="220" spans="1:11" ht="23.25" customHeight="1" x14ac:dyDescent="0.2">
      <c r="A220" s="14" t="s">
        <v>2565</v>
      </c>
      <c r="B220" s="14" t="s">
        <v>2823</v>
      </c>
      <c r="C220" s="14" t="s">
        <v>2738</v>
      </c>
      <c r="D220" s="16">
        <v>46121</v>
      </c>
      <c r="E220" s="16"/>
      <c r="F220" s="14" t="s">
        <v>2806</v>
      </c>
      <c r="G220" s="14" t="s">
        <v>2824</v>
      </c>
      <c r="H220" s="14" t="s">
        <v>2825</v>
      </c>
      <c r="I220" s="15">
        <v>212.52</v>
      </c>
      <c r="J220" s="77">
        <v>3</v>
      </c>
      <c r="K220" s="92"/>
    </row>
    <row r="221" spans="1:11" ht="23.25" customHeight="1" x14ac:dyDescent="0.2">
      <c r="A221" s="14" t="s">
        <v>2565</v>
      </c>
      <c r="B221" s="14" t="s">
        <v>2826</v>
      </c>
      <c r="C221" s="14" t="s">
        <v>2667</v>
      </c>
      <c r="D221" s="16">
        <v>46121</v>
      </c>
      <c r="E221" s="16"/>
      <c r="F221" s="14" t="s">
        <v>2806</v>
      </c>
      <c r="G221" s="14" t="s">
        <v>2784</v>
      </c>
      <c r="H221" s="14" t="s">
        <v>2785</v>
      </c>
      <c r="I221" s="15">
        <v>320</v>
      </c>
      <c r="J221" s="77">
        <v>3</v>
      </c>
      <c r="K221" s="92"/>
    </row>
    <row r="222" spans="1:11" ht="23.25" customHeight="1" x14ac:dyDescent="0.2">
      <c r="A222" s="14" t="s">
        <v>2565</v>
      </c>
      <c r="B222" s="14" t="s">
        <v>2946</v>
      </c>
      <c r="C222" s="14" t="s">
        <v>2947</v>
      </c>
      <c r="D222" s="16">
        <v>46177</v>
      </c>
      <c r="E222" s="16"/>
      <c r="F222" s="14" t="s">
        <v>2806</v>
      </c>
      <c r="G222" s="14" t="s">
        <v>2930</v>
      </c>
      <c r="H222" s="14" t="s">
        <v>2931</v>
      </c>
      <c r="I222" s="15">
        <v>292.35000000000002</v>
      </c>
      <c r="J222" s="77">
        <v>3</v>
      </c>
      <c r="K222" s="92"/>
    </row>
    <row r="223" spans="1:11" ht="23.25" customHeight="1" x14ac:dyDescent="0.2">
      <c r="A223" s="14" t="s">
        <v>2565</v>
      </c>
      <c r="B223" s="14" t="s">
        <v>2974</v>
      </c>
      <c r="C223" s="14" t="s">
        <v>2975</v>
      </c>
      <c r="D223" s="16">
        <v>46198</v>
      </c>
      <c r="E223" s="16"/>
      <c r="F223" s="14" t="s">
        <v>2806</v>
      </c>
      <c r="G223" s="14" t="s">
        <v>2976</v>
      </c>
      <c r="H223" s="14" t="s">
        <v>2977</v>
      </c>
      <c r="I223" s="15">
        <v>396.09</v>
      </c>
      <c r="J223" s="77">
        <v>3</v>
      </c>
      <c r="K223" s="92"/>
    </row>
    <row r="224" spans="1:11" ht="18.75" customHeight="1" x14ac:dyDescent="0.2">
      <c r="A224" s="14" t="s">
        <v>2565</v>
      </c>
      <c r="B224" s="14" t="s">
        <v>2827</v>
      </c>
      <c r="C224" s="14" t="s">
        <v>2828</v>
      </c>
      <c r="D224" s="16">
        <v>46093</v>
      </c>
      <c r="E224" s="16"/>
      <c r="F224" s="14" t="s">
        <v>2829</v>
      </c>
      <c r="G224" s="14" t="s">
        <v>2767</v>
      </c>
      <c r="H224" s="14" t="s">
        <v>2768</v>
      </c>
      <c r="I224" s="15">
        <v>646.55999999999995</v>
      </c>
      <c r="J224" s="77">
        <v>3</v>
      </c>
      <c r="K224" s="92"/>
    </row>
    <row r="225" spans="1:11" ht="23.25" customHeight="1" x14ac:dyDescent="0.2">
      <c r="A225" s="14" t="s">
        <v>2565</v>
      </c>
      <c r="B225" s="14" t="s">
        <v>3032</v>
      </c>
      <c r="C225" s="14" t="s">
        <v>3033</v>
      </c>
      <c r="D225" s="16">
        <v>46069</v>
      </c>
      <c r="E225" s="16"/>
      <c r="F225" s="14" t="s">
        <v>3034</v>
      </c>
      <c r="G225" s="14" t="s">
        <v>2730</v>
      </c>
      <c r="H225" s="14" t="s">
        <v>2731</v>
      </c>
      <c r="I225" s="15">
        <v>592.4</v>
      </c>
      <c r="J225" s="77">
        <v>3</v>
      </c>
      <c r="K225" s="92"/>
    </row>
    <row r="226" spans="1:11" ht="23.25" customHeight="1" x14ac:dyDescent="0.2">
      <c r="A226" s="14" t="s">
        <v>2565</v>
      </c>
      <c r="B226" s="14" t="s">
        <v>2830</v>
      </c>
      <c r="C226" s="14" t="s">
        <v>2738</v>
      </c>
      <c r="D226" s="16">
        <v>46093</v>
      </c>
      <c r="E226" s="16"/>
      <c r="F226" s="14" t="s">
        <v>2831</v>
      </c>
      <c r="G226" s="14" t="s">
        <v>2772</v>
      </c>
      <c r="H226" s="14" t="s">
        <v>2773</v>
      </c>
      <c r="I226" s="15">
        <v>2500</v>
      </c>
      <c r="J226" s="77">
        <v>3</v>
      </c>
      <c r="K226" s="92"/>
    </row>
    <row r="227" spans="1:11" ht="23.25" customHeight="1" x14ac:dyDescent="0.2">
      <c r="A227" s="14" t="s">
        <v>2565</v>
      </c>
      <c r="B227" s="14" t="s">
        <v>2832</v>
      </c>
      <c r="C227" s="14" t="s">
        <v>2833</v>
      </c>
      <c r="D227" s="16">
        <v>46058</v>
      </c>
      <c r="E227" s="16"/>
      <c r="F227" s="14" t="s">
        <v>2834</v>
      </c>
      <c r="G227" s="14" t="s">
        <v>2725</v>
      </c>
      <c r="H227" s="14" t="s">
        <v>2726</v>
      </c>
      <c r="I227" s="15">
        <v>1188</v>
      </c>
      <c r="J227" s="77">
        <v>3</v>
      </c>
      <c r="K227" s="92"/>
    </row>
    <row r="228" spans="1:11" ht="23.25" customHeight="1" x14ac:dyDescent="0.2">
      <c r="A228" s="14" t="s">
        <v>2565</v>
      </c>
      <c r="B228" s="14" t="s">
        <v>2835</v>
      </c>
      <c r="C228" s="14" t="s">
        <v>2836</v>
      </c>
      <c r="D228" s="16">
        <v>46085</v>
      </c>
      <c r="E228" s="16"/>
      <c r="F228" s="14" t="s">
        <v>2837</v>
      </c>
      <c r="G228" s="14" t="s">
        <v>2725</v>
      </c>
      <c r="H228" s="14" t="s">
        <v>2726</v>
      </c>
      <c r="I228" s="15">
        <v>295</v>
      </c>
      <c r="J228" s="77">
        <v>3</v>
      </c>
      <c r="K228" s="92"/>
    </row>
    <row r="229" spans="1:11" ht="14.25" customHeight="1" x14ac:dyDescent="0.2">
      <c r="A229" s="14" t="s">
        <v>2565</v>
      </c>
      <c r="B229" s="14" t="s">
        <v>2838</v>
      </c>
      <c r="C229" s="14" t="s">
        <v>2839</v>
      </c>
      <c r="D229" s="16">
        <v>46111</v>
      </c>
      <c r="E229" s="16"/>
      <c r="F229" s="14" t="s">
        <v>2840</v>
      </c>
      <c r="G229" s="14" t="s">
        <v>2841</v>
      </c>
      <c r="H229" s="14" t="s">
        <v>2842</v>
      </c>
      <c r="I229" s="15">
        <v>350.46</v>
      </c>
      <c r="J229" s="77">
        <v>3</v>
      </c>
      <c r="K229" s="92"/>
    </row>
    <row r="230" spans="1:11" ht="24" customHeight="1" x14ac:dyDescent="0.2">
      <c r="A230" s="14" t="s">
        <v>2565</v>
      </c>
      <c r="B230" s="14" t="s">
        <v>2843</v>
      </c>
      <c r="C230" s="14" t="s">
        <v>2788</v>
      </c>
      <c r="D230" s="16">
        <v>46112</v>
      </c>
      <c r="E230" s="16"/>
      <c r="F230" s="14" t="s">
        <v>2844</v>
      </c>
      <c r="G230" s="14" t="s">
        <v>2772</v>
      </c>
      <c r="H230" s="14" t="s">
        <v>2773</v>
      </c>
      <c r="I230" s="15">
        <v>2500</v>
      </c>
      <c r="J230" s="77">
        <v>3</v>
      </c>
      <c r="K230" s="92"/>
    </row>
    <row r="231" spans="1:11" ht="23.25" customHeight="1" x14ac:dyDescent="0.2">
      <c r="A231" s="14" t="s">
        <v>2565</v>
      </c>
      <c r="B231" s="14" t="s">
        <v>2845</v>
      </c>
      <c r="C231" s="14" t="s">
        <v>2846</v>
      </c>
      <c r="D231" s="16">
        <v>46093</v>
      </c>
      <c r="E231" s="16"/>
      <c r="F231" s="14" t="s">
        <v>2847</v>
      </c>
      <c r="G231" s="14" t="s">
        <v>2730</v>
      </c>
      <c r="H231" s="14" t="s">
        <v>2731</v>
      </c>
      <c r="I231" s="15">
        <v>477.6</v>
      </c>
      <c r="J231" s="77">
        <v>3</v>
      </c>
      <c r="K231" s="92"/>
    </row>
    <row r="232" spans="1:11" ht="23.25" customHeight="1" x14ac:dyDescent="0.2">
      <c r="A232" s="14" t="s">
        <v>2565</v>
      </c>
      <c r="B232" s="14" t="s">
        <v>2848</v>
      </c>
      <c r="C232" s="14" t="s">
        <v>2849</v>
      </c>
      <c r="D232" s="16">
        <v>46111</v>
      </c>
      <c r="E232" s="16"/>
      <c r="F232" s="14" t="s">
        <v>2850</v>
      </c>
      <c r="G232" s="14" t="s">
        <v>2730</v>
      </c>
      <c r="H232" s="14" t="s">
        <v>2731</v>
      </c>
      <c r="I232" s="15">
        <v>636.79999999999995</v>
      </c>
      <c r="J232" s="77">
        <v>3</v>
      </c>
      <c r="K232" s="92"/>
    </row>
    <row r="233" spans="1:11" ht="23.25" customHeight="1" x14ac:dyDescent="0.2">
      <c r="A233" s="14" t="s">
        <v>2565</v>
      </c>
      <c r="B233" s="14" t="s">
        <v>2851</v>
      </c>
      <c r="C233" s="14" t="s">
        <v>2852</v>
      </c>
      <c r="D233" s="16">
        <v>46099</v>
      </c>
      <c r="E233" s="16"/>
      <c r="F233" s="14" t="s">
        <v>2853</v>
      </c>
      <c r="G233" s="14" t="s">
        <v>2725</v>
      </c>
      <c r="H233" s="14" t="s">
        <v>2726</v>
      </c>
      <c r="I233" s="15">
        <v>1542</v>
      </c>
      <c r="J233" s="77">
        <v>3</v>
      </c>
      <c r="K233" s="92"/>
    </row>
    <row r="234" spans="1:11" ht="23.25" customHeight="1" x14ac:dyDescent="0.2">
      <c r="A234" s="14" t="s">
        <v>2565</v>
      </c>
      <c r="B234" s="14" t="s">
        <v>3019</v>
      </c>
      <c r="C234" s="14" t="s">
        <v>3020</v>
      </c>
      <c r="D234" s="16">
        <v>46146</v>
      </c>
      <c r="E234" s="16"/>
      <c r="F234" s="14" t="s">
        <v>2934</v>
      </c>
      <c r="G234" s="14" t="s">
        <v>2841</v>
      </c>
      <c r="H234" s="14" t="s">
        <v>2842</v>
      </c>
      <c r="I234" s="15">
        <v>349.73</v>
      </c>
      <c r="J234" s="77">
        <v>3</v>
      </c>
      <c r="K234" s="92"/>
    </row>
    <row r="235" spans="1:11" ht="23.25" customHeight="1" x14ac:dyDescent="0.2">
      <c r="A235" s="14" t="s">
        <v>2565</v>
      </c>
      <c r="B235" s="14" t="s">
        <v>2932</v>
      </c>
      <c r="C235" s="14" t="s">
        <v>2933</v>
      </c>
      <c r="D235" s="16">
        <v>46177</v>
      </c>
      <c r="E235" s="16"/>
      <c r="F235" s="14" t="s">
        <v>2934</v>
      </c>
      <c r="G235" s="14" t="s">
        <v>2930</v>
      </c>
      <c r="H235" s="14" t="s">
        <v>2931</v>
      </c>
      <c r="I235" s="15">
        <v>165</v>
      </c>
      <c r="J235" s="77">
        <v>3</v>
      </c>
      <c r="K235" s="92"/>
    </row>
    <row r="236" spans="1:11" ht="23.25" customHeight="1" x14ac:dyDescent="0.2">
      <c r="A236" s="14" t="s">
        <v>2565</v>
      </c>
      <c r="B236" s="14" t="s">
        <v>2854</v>
      </c>
      <c r="C236" s="14" t="s">
        <v>2705</v>
      </c>
      <c r="D236" s="16">
        <v>46167</v>
      </c>
      <c r="E236" s="16"/>
      <c r="F236" s="14" t="s">
        <v>2855</v>
      </c>
      <c r="G236" s="14" t="s">
        <v>2784</v>
      </c>
      <c r="H236" s="14" t="s">
        <v>2785</v>
      </c>
      <c r="I236" s="15">
        <v>183.5</v>
      </c>
      <c r="J236" s="77">
        <v>3</v>
      </c>
      <c r="K236" s="92"/>
    </row>
    <row r="237" spans="1:11" ht="23.25" customHeight="1" x14ac:dyDescent="0.2">
      <c r="A237" s="14" t="s">
        <v>2565</v>
      </c>
      <c r="B237" s="14" t="s">
        <v>2856</v>
      </c>
      <c r="C237" s="14" t="s">
        <v>2857</v>
      </c>
      <c r="D237" s="16">
        <v>46167</v>
      </c>
      <c r="E237" s="16"/>
      <c r="F237" s="14" t="s">
        <v>2858</v>
      </c>
      <c r="G237" s="14" t="s">
        <v>2743</v>
      </c>
      <c r="H237" s="14" t="s">
        <v>2744</v>
      </c>
      <c r="I237" s="15">
        <v>235.4</v>
      </c>
      <c r="J237" s="77">
        <v>3</v>
      </c>
      <c r="K237" s="92"/>
    </row>
    <row r="238" spans="1:11" ht="23.25" customHeight="1" x14ac:dyDescent="0.2">
      <c r="A238" s="14" t="s">
        <v>2565</v>
      </c>
      <c r="B238" s="14" t="s">
        <v>2859</v>
      </c>
      <c r="C238" s="14" t="s">
        <v>2860</v>
      </c>
      <c r="D238" s="16">
        <v>46167</v>
      </c>
      <c r="E238" s="16"/>
      <c r="F238" s="14" t="s">
        <v>2855</v>
      </c>
      <c r="G238" s="14" t="s">
        <v>2861</v>
      </c>
      <c r="H238" s="14" t="s">
        <v>2862</v>
      </c>
      <c r="I238" s="15">
        <v>237.71</v>
      </c>
      <c r="J238" s="77">
        <v>3</v>
      </c>
      <c r="K238" s="92"/>
    </row>
    <row r="239" spans="1:11" ht="23.25" customHeight="1" x14ac:dyDescent="0.2">
      <c r="A239" s="14" t="s">
        <v>2565</v>
      </c>
      <c r="B239" s="14" t="s">
        <v>2863</v>
      </c>
      <c r="C239" s="14" t="s">
        <v>2864</v>
      </c>
      <c r="D239" s="16">
        <v>46167</v>
      </c>
      <c r="E239" s="16"/>
      <c r="F239" s="14" t="s">
        <v>2855</v>
      </c>
      <c r="G239" s="14"/>
      <c r="H239" s="14" t="s">
        <v>2747</v>
      </c>
      <c r="I239" s="15">
        <v>268.16000000000003</v>
      </c>
      <c r="J239" s="77">
        <v>3</v>
      </c>
      <c r="K239" s="92"/>
    </row>
    <row r="240" spans="1:11" ht="23.25" customHeight="1" x14ac:dyDescent="0.2">
      <c r="A240" s="14" t="s">
        <v>2565</v>
      </c>
      <c r="B240" s="14" t="s">
        <v>2935</v>
      </c>
      <c r="C240" s="14" t="s">
        <v>2936</v>
      </c>
      <c r="D240" s="16">
        <v>46177</v>
      </c>
      <c r="E240" s="16"/>
      <c r="F240" s="14" t="s">
        <v>2855</v>
      </c>
      <c r="G240" s="14" t="s">
        <v>2937</v>
      </c>
      <c r="H240" s="14" t="s">
        <v>2938</v>
      </c>
      <c r="I240" s="15">
        <v>196.42</v>
      </c>
      <c r="J240" s="77">
        <v>3</v>
      </c>
      <c r="K240" s="92"/>
    </row>
    <row r="241" spans="1:11" ht="23.25" customHeight="1" x14ac:dyDescent="0.2">
      <c r="A241" s="14" t="s">
        <v>2565</v>
      </c>
      <c r="B241" s="14" t="s">
        <v>2942</v>
      </c>
      <c r="C241" s="14" t="s">
        <v>2943</v>
      </c>
      <c r="D241" s="16">
        <v>46177</v>
      </c>
      <c r="E241" s="16"/>
      <c r="F241" s="14" t="s">
        <v>2855</v>
      </c>
      <c r="G241" s="14" t="s">
        <v>2762</v>
      </c>
      <c r="H241" s="14" t="s">
        <v>2763</v>
      </c>
      <c r="I241" s="15">
        <v>238.95</v>
      </c>
      <c r="J241" s="77">
        <v>3</v>
      </c>
      <c r="K241" s="92"/>
    </row>
    <row r="242" spans="1:11" ht="23.25" customHeight="1" x14ac:dyDescent="0.2">
      <c r="A242" s="14" t="s">
        <v>2565</v>
      </c>
      <c r="B242" s="14" t="s">
        <v>3054</v>
      </c>
      <c r="C242" s="14" t="s">
        <v>3055</v>
      </c>
      <c r="D242" s="16">
        <v>46225</v>
      </c>
      <c r="E242" s="16"/>
      <c r="F242" s="14" t="s">
        <v>2855</v>
      </c>
      <c r="G242" s="14" t="s">
        <v>2815</v>
      </c>
      <c r="H242" s="14" t="s">
        <v>2816</v>
      </c>
      <c r="I242" s="15">
        <v>125.32</v>
      </c>
      <c r="J242" s="77">
        <v>3</v>
      </c>
      <c r="K242" s="92"/>
    </row>
    <row r="243" spans="1:11" ht="23.25" customHeight="1" x14ac:dyDescent="0.2">
      <c r="A243" s="14" t="s">
        <v>2565</v>
      </c>
      <c r="B243" s="14" t="s">
        <v>3095</v>
      </c>
      <c r="C243" s="14" t="s">
        <v>3096</v>
      </c>
      <c r="D243" s="16">
        <v>46177</v>
      </c>
      <c r="E243" s="16"/>
      <c r="F243" s="14" t="s">
        <v>2855</v>
      </c>
      <c r="G243" s="14" t="s">
        <v>2930</v>
      </c>
      <c r="H243" s="14" t="s">
        <v>2931</v>
      </c>
      <c r="I243" s="15">
        <v>221.7</v>
      </c>
      <c r="J243" s="77">
        <v>3</v>
      </c>
      <c r="K243" s="92"/>
    </row>
    <row r="244" spans="1:11" ht="23.25" customHeight="1" x14ac:dyDescent="0.2">
      <c r="A244" s="14" t="s">
        <v>2565</v>
      </c>
      <c r="B244" s="14" t="s">
        <v>3097</v>
      </c>
      <c r="C244" s="14" t="s">
        <v>3098</v>
      </c>
      <c r="D244" s="16">
        <v>46209</v>
      </c>
      <c r="E244" s="16"/>
      <c r="F244" s="14" t="s">
        <v>2855</v>
      </c>
      <c r="G244" s="14" t="s">
        <v>3099</v>
      </c>
      <c r="H244" s="14" t="s">
        <v>3100</v>
      </c>
      <c r="I244" s="15">
        <v>220.73</v>
      </c>
      <c r="J244" s="77">
        <v>3</v>
      </c>
      <c r="K244" s="92"/>
    </row>
    <row r="245" spans="1:11" ht="23.25" customHeight="1" x14ac:dyDescent="0.2">
      <c r="A245" s="14" t="s">
        <v>2565</v>
      </c>
      <c r="B245" s="14" t="s">
        <v>3101</v>
      </c>
      <c r="C245" s="14" t="s">
        <v>3102</v>
      </c>
      <c r="D245" s="16">
        <v>46209</v>
      </c>
      <c r="E245" s="16"/>
      <c r="F245" s="14" t="s">
        <v>2855</v>
      </c>
      <c r="G245" s="14" t="s">
        <v>2754</v>
      </c>
      <c r="H245" s="14" t="s">
        <v>2755</v>
      </c>
      <c r="I245" s="15">
        <v>260</v>
      </c>
      <c r="J245" s="77">
        <v>3</v>
      </c>
      <c r="K245" s="92"/>
    </row>
    <row r="246" spans="1:11" ht="23.25" customHeight="1" x14ac:dyDescent="0.2">
      <c r="A246" s="14" t="s">
        <v>2565</v>
      </c>
      <c r="B246" s="14" t="s">
        <v>2951</v>
      </c>
      <c r="C246" s="14" t="s">
        <v>2952</v>
      </c>
      <c r="D246" s="16">
        <v>46177</v>
      </c>
      <c r="E246" s="16"/>
      <c r="F246" s="14" t="s">
        <v>2953</v>
      </c>
      <c r="G246" s="14" t="s">
        <v>2730</v>
      </c>
      <c r="H246" s="14" t="s">
        <v>2731</v>
      </c>
      <c r="I246" s="15">
        <v>816.63</v>
      </c>
      <c r="J246" s="77">
        <v>3</v>
      </c>
      <c r="K246" s="92"/>
    </row>
    <row r="247" spans="1:11" ht="23.25" customHeight="1" x14ac:dyDescent="0.2">
      <c r="A247" s="14" t="s">
        <v>2565</v>
      </c>
      <c r="B247" s="14" t="s">
        <v>2865</v>
      </c>
      <c r="C247" s="14" t="s">
        <v>2866</v>
      </c>
      <c r="D247" s="16">
        <v>46167</v>
      </c>
      <c r="E247" s="16"/>
      <c r="F247" s="14" t="s">
        <v>2867</v>
      </c>
      <c r="G247" s="14" t="s">
        <v>2767</v>
      </c>
      <c r="H247" s="14" t="s">
        <v>2768</v>
      </c>
      <c r="I247" s="15">
        <v>329.26</v>
      </c>
      <c r="J247" s="77">
        <v>3</v>
      </c>
      <c r="K247" s="92"/>
    </row>
    <row r="248" spans="1:11" ht="23.25" customHeight="1" x14ac:dyDescent="0.2">
      <c r="A248" s="14" t="s">
        <v>2565</v>
      </c>
      <c r="B248" s="14" t="s">
        <v>2868</v>
      </c>
      <c r="C248" s="14" t="s">
        <v>2869</v>
      </c>
      <c r="D248" s="16">
        <v>46167</v>
      </c>
      <c r="E248" s="16"/>
      <c r="F248" s="14" t="s">
        <v>2870</v>
      </c>
      <c r="G248" s="14" t="s">
        <v>2772</v>
      </c>
      <c r="H248" s="14" t="s">
        <v>2773</v>
      </c>
      <c r="I248" s="15">
        <v>2500</v>
      </c>
      <c r="J248" s="77">
        <v>3</v>
      </c>
      <c r="K248" s="92"/>
    </row>
    <row r="249" spans="1:11" ht="23.25" customHeight="1" x14ac:dyDescent="0.2">
      <c r="A249" s="14" t="s">
        <v>2565</v>
      </c>
      <c r="B249" s="14" t="s">
        <v>2871</v>
      </c>
      <c r="C249" s="14" t="s">
        <v>2872</v>
      </c>
      <c r="D249" s="16">
        <v>46167</v>
      </c>
      <c r="E249" s="16"/>
      <c r="F249" s="14" t="s">
        <v>2873</v>
      </c>
      <c r="G249" s="14" t="s">
        <v>2730</v>
      </c>
      <c r="H249" s="14" t="s">
        <v>2731</v>
      </c>
      <c r="I249" s="15">
        <v>2713.2</v>
      </c>
      <c r="J249" s="77">
        <v>3</v>
      </c>
      <c r="K249" s="92"/>
    </row>
    <row r="250" spans="1:11" ht="23.25" customHeight="1" x14ac:dyDescent="0.2">
      <c r="A250" s="14" t="s">
        <v>2565</v>
      </c>
      <c r="B250" s="14" t="s">
        <v>2939</v>
      </c>
      <c r="C250" s="14" t="s">
        <v>2940</v>
      </c>
      <c r="D250" s="16">
        <v>46177</v>
      </c>
      <c r="E250" s="16"/>
      <c r="F250" s="14" t="s">
        <v>2941</v>
      </c>
      <c r="G250" s="14" t="s">
        <v>2725</v>
      </c>
      <c r="H250" s="14" t="s">
        <v>2726</v>
      </c>
      <c r="I250" s="15">
        <v>231</v>
      </c>
      <c r="J250" s="77">
        <v>3</v>
      </c>
      <c r="K250" s="92"/>
    </row>
    <row r="251" spans="1:11" ht="23.25" customHeight="1" x14ac:dyDescent="0.2">
      <c r="A251" s="14" t="s">
        <v>2565</v>
      </c>
      <c r="B251" s="14" t="s">
        <v>2971</v>
      </c>
      <c r="C251" s="14" t="s">
        <v>2972</v>
      </c>
      <c r="D251" s="16">
        <v>46189</v>
      </c>
      <c r="E251" s="16"/>
      <c r="F251" s="14" t="s">
        <v>2973</v>
      </c>
      <c r="G251" s="14" t="s">
        <v>2772</v>
      </c>
      <c r="H251" s="14" t="s">
        <v>2773</v>
      </c>
      <c r="I251" s="15">
        <v>5000</v>
      </c>
      <c r="J251" s="77">
        <v>3</v>
      </c>
      <c r="K251" s="92"/>
    </row>
    <row r="252" spans="1:11" ht="34.5" customHeight="1" x14ac:dyDescent="0.2">
      <c r="A252" s="14" t="s">
        <v>2565</v>
      </c>
      <c r="B252" s="14" t="s">
        <v>3066</v>
      </c>
      <c r="C252" s="14" t="s">
        <v>3067</v>
      </c>
      <c r="D252" s="16">
        <v>46223</v>
      </c>
      <c r="E252" s="16"/>
      <c r="F252" s="14" t="s">
        <v>3068</v>
      </c>
      <c r="G252" s="14" t="s">
        <v>3041</v>
      </c>
      <c r="H252" s="14" t="s">
        <v>3042</v>
      </c>
      <c r="I252" s="15">
        <v>400</v>
      </c>
      <c r="J252" s="77">
        <v>3</v>
      </c>
      <c r="K252" s="92"/>
    </row>
    <row r="253" spans="1:11" ht="23.25" customHeight="1" x14ac:dyDescent="0.2">
      <c r="A253" s="14" t="s">
        <v>2565</v>
      </c>
      <c r="B253" s="14" t="s">
        <v>3049</v>
      </c>
      <c r="C253" s="14" t="s">
        <v>3050</v>
      </c>
      <c r="D253" s="16">
        <v>46225</v>
      </c>
      <c r="E253" s="16"/>
      <c r="F253" s="14" t="s">
        <v>3051</v>
      </c>
      <c r="G253" s="14" t="s">
        <v>3052</v>
      </c>
      <c r="H253" s="14" t="s">
        <v>3053</v>
      </c>
      <c r="I253" s="15">
        <v>8024</v>
      </c>
      <c r="J253" s="77">
        <v>3</v>
      </c>
      <c r="K253" s="92"/>
    </row>
    <row r="254" spans="1:11" ht="23.25" customHeight="1" x14ac:dyDescent="0.2">
      <c r="A254" s="14" t="s">
        <v>2565</v>
      </c>
      <c r="B254" s="14" t="s">
        <v>3092</v>
      </c>
      <c r="C254" s="14" t="s">
        <v>3093</v>
      </c>
      <c r="D254" s="16">
        <v>46177</v>
      </c>
      <c r="E254" s="16"/>
      <c r="F254" s="14" t="s">
        <v>3094</v>
      </c>
      <c r="G254" s="14" t="s">
        <v>2772</v>
      </c>
      <c r="H254" s="14" t="s">
        <v>2773</v>
      </c>
      <c r="I254" s="15">
        <v>2500</v>
      </c>
      <c r="J254" s="77">
        <v>3</v>
      </c>
      <c r="K254" s="92"/>
    </row>
    <row r="255" spans="1:11" ht="36" customHeight="1" x14ac:dyDescent="0.2">
      <c r="A255" s="14" t="s">
        <v>2565</v>
      </c>
      <c r="B255" s="14" t="s">
        <v>3039</v>
      </c>
      <c r="C255" s="14" t="s">
        <v>3040</v>
      </c>
      <c r="D255" s="16">
        <v>46225</v>
      </c>
      <c r="E255" s="16"/>
      <c r="F255" s="14" t="s">
        <v>3045</v>
      </c>
      <c r="G255" s="14" t="s">
        <v>3041</v>
      </c>
      <c r="H255" s="14" t="s">
        <v>3042</v>
      </c>
      <c r="I255" s="15">
        <v>7954</v>
      </c>
      <c r="J255" s="77">
        <v>3</v>
      </c>
      <c r="K255" s="92"/>
    </row>
    <row r="256" spans="1:11" ht="24.75" customHeight="1" x14ac:dyDescent="0.2">
      <c r="A256" s="14" t="s">
        <v>2565</v>
      </c>
      <c r="B256" s="14" t="s">
        <v>3043</v>
      </c>
      <c r="C256" s="14" t="s">
        <v>3044</v>
      </c>
      <c r="D256" s="16">
        <v>46225</v>
      </c>
      <c r="E256" s="16"/>
      <c r="F256" s="14" t="s">
        <v>3046</v>
      </c>
      <c r="G256" s="14" t="s">
        <v>3047</v>
      </c>
      <c r="H256" s="14" t="s">
        <v>3048</v>
      </c>
      <c r="I256" s="15">
        <v>4537</v>
      </c>
      <c r="J256" s="77">
        <v>3</v>
      </c>
      <c r="K256" s="92"/>
    </row>
    <row r="257" spans="1:11" ht="22.5" x14ac:dyDescent="0.2">
      <c r="A257" s="14" t="s">
        <v>2565</v>
      </c>
      <c r="B257" s="14" t="s">
        <v>2874</v>
      </c>
      <c r="C257" s="14"/>
      <c r="D257" s="16">
        <v>46052</v>
      </c>
      <c r="E257" s="16"/>
      <c r="F257" s="14" t="s">
        <v>2875</v>
      </c>
      <c r="G257" s="14"/>
      <c r="H257" s="14" t="s">
        <v>1939</v>
      </c>
      <c r="I257" s="15">
        <v>335.11</v>
      </c>
      <c r="J257" s="77">
        <v>3</v>
      </c>
      <c r="K257" s="92"/>
    </row>
    <row r="258" spans="1:11" ht="33.75" x14ac:dyDescent="0.2">
      <c r="A258" s="14" t="s">
        <v>2565</v>
      </c>
      <c r="B258" s="14" t="s">
        <v>2876</v>
      </c>
      <c r="C258" s="14"/>
      <c r="D258" s="16">
        <v>46052</v>
      </c>
      <c r="E258" s="16"/>
      <c r="F258" s="14" t="s">
        <v>2877</v>
      </c>
      <c r="G258" s="14"/>
      <c r="H258" s="14" t="s">
        <v>2878</v>
      </c>
      <c r="I258" s="15">
        <v>314.54000000000002</v>
      </c>
      <c r="J258" s="77">
        <v>3</v>
      </c>
      <c r="K258" s="92"/>
    </row>
    <row r="259" spans="1:11" ht="22.5" x14ac:dyDescent="0.2">
      <c r="A259" s="14" t="s">
        <v>2565</v>
      </c>
      <c r="B259" s="14" t="s">
        <v>2879</v>
      </c>
      <c r="C259" s="14"/>
      <c r="D259" s="16">
        <v>46052</v>
      </c>
      <c r="E259" s="16"/>
      <c r="F259" s="14" t="s">
        <v>2880</v>
      </c>
      <c r="G259" s="14"/>
      <c r="H259" s="14" t="s">
        <v>2881</v>
      </c>
      <c r="I259" s="15">
        <v>182.65</v>
      </c>
      <c r="J259" s="77">
        <v>3</v>
      </c>
      <c r="K259" s="92"/>
    </row>
    <row r="260" spans="1:11" ht="22.5" x14ac:dyDescent="0.2">
      <c r="A260" s="14" t="s">
        <v>2565</v>
      </c>
      <c r="B260" s="14" t="s">
        <v>2882</v>
      </c>
      <c r="C260" s="14"/>
      <c r="D260" s="16">
        <v>46052</v>
      </c>
      <c r="E260" s="16"/>
      <c r="F260" s="14" t="s">
        <v>2883</v>
      </c>
      <c r="G260" s="14"/>
      <c r="H260" s="14" t="s">
        <v>2884</v>
      </c>
      <c r="I260" s="15">
        <v>78.98</v>
      </c>
      <c r="J260" s="77">
        <v>4</v>
      </c>
      <c r="K260" s="92"/>
    </row>
    <row r="261" spans="1:11" ht="22.5" x14ac:dyDescent="0.2">
      <c r="A261" s="14" t="s">
        <v>2565</v>
      </c>
      <c r="B261" s="14" t="s">
        <v>2885</v>
      </c>
      <c r="C261" s="14"/>
      <c r="D261" s="16">
        <v>46052</v>
      </c>
      <c r="E261" s="16"/>
      <c r="F261" s="14" t="s">
        <v>2886</v>
      </c>
      <c r="G261" s="14"/>
      <c r="H261" s="14" t="s">
        <v>2887</v>
      </c>
      <c r="I261" s="15">
        <v>82.66</v>
      </c>
      <c r="J261" s="77">
        <v>4</v>
      </c>
      <c r="K261" s="92"/>
    </row>
    <row r="262" spans="1:11" ht="22.5" x14ac:dyDescent="0.2">
      <c r="A262" s="14" t="s">
        <v>2565</v>
      </c>
      <c r="B262" s="14" t="s">
        <v>3021</v>
      </c>
      <c r="C262" s="14"/>
      <c r="D262" s="16">
        <v>46091</v>
      </c>
      <c r="E262" s="16"/>
      <c r="F262" s="14" t="s">
        <v>3022</v>
      </c>
      <c r="G262" s="14"/>
      <c r="H262" s="14" t="s">
        <v>3023</v>
      </c>
      <c r="I262" s="15">
        <v>127.2</v>
      </c>
      <c r="J262" s="77">
        <v>4</v>
      </c>
      <c r="K262" s="92"/>
    </row>
    <row r="263" spans="1:11" ht="33.75" x14ac:dyDescent="0.2">
      <c r="A263" s="14" t="s">
        <v>2565</v>
      </c>
      <c r="B263" s="14" t="s">
        <v>3015</v>
      </c>
      <c r="C263" s="14"/>
      <c r="D263" s="16">
        <v>46195</v>
      </c>
      <c r="E263" s="16"/>
      <c r="F263" s="14" t="s">
        <v>3016</v>
      </c>
      <c r="G263" s="14"/>
      <c r="H263" s="14" t="s">
        <v>3017</v>
      </c>
      <c r="I263" s="15">
        <v>178.65</v>
      </c>
      <c r="J263" s="77">
        <v>4</v>
      </c>
      <c r="K263" s="92"/>
    </row>
    <row r="264" spans="1:11" ht="22.5" x14ac:dyDescent="0.2">
      <c r="A264" s="14" t="s">
        <v>2565</v>
      </c>
      <c r="B264" s="14" t="s">
        <v>3013</v>
      </c>
      <c r="C264" s="14"/>
      <c r="D264" s="16">
        <v>46195</v>
      </c>
      <c r="E264" s="16"/>
      <c r="F264" s="14" t="s">
        <v>3014</v>
      </c>
      <c r="G264" s="14"/>
      <c r="H264" s="14" t="s">
        <v>2878</v>
      </c>
      <c r="I264" s="15">
        <v>80.930000000000007</v>
      </c>
      <c r="J264" s="77">
        <v>4</v>
      </c>
      <c r="K264" s="92"/>
    </row>
    <row r="265" spans="1:11" ht="22.5" x14ac:dyDescent="0.2">
      <c r="A265" s="14" t="s">
        <v>2565</v>
      </c>
      <c r="B265" s="14" t="s">
        <v>2888</v>
      </c>
      <c r="C265" s="14"/>
      <c r="D265" s="16">
        <v>46066</v>
      </c>
      <c r="E265" s="16"/>
      <c r="F265" s="14" t="s">
        <v>2889</v>
      </c>
      <c r="G265" s="14"/>
      <c r="H265" s="14" t="s">
        <v>2890</v>
      </c>
      <c r="I265" s="15">
        <v>196.24</v>
      </c>
      <c r="J265" s="77">
        <v>3</v>
      </c>
      <c r="K265" s="92"/>
    </row>
    <row r="266" spans="1:11" ht="22.5" x14ac:dyDescent="0.2">
      <c r="A266" s="14" t="s">
        <v>2565</v>
      </c>
      <c r="B266" s="14" t="s">
        <v>2891</v>
      </c>
      <c r="C266" s="14"/>
      <c r="D266" s="16">
        <v>46066</v>
      </c>
      <c r="E266" s="16"/>
      <c r="F266" s="14" t="s">
        <v>2892</v>
      </c>
      <c r="G266" s="14"/>
      <c r="H266" s="14" t="s">
        <v>2893</v>
      </c>
      <c r="I266" s="15">
        <v>139.12</v>
      </c>
      <c r="J266" s="77">
        <v>3</v>
      </c>
      <c r="K266" s="92"/>
    </row>
    <row r="267" spans="1:11" ht="22.5" x14ac:dyDescent="0.2">
      <c r="A267" s="14" t="s">
        <v>2565</v>
      </c>
      <c r="B267" s="14" t="s">
        <v>2894</v>
      </c>
      <c r="C267" s="14"/>
      <c r="D267" s="16">
        <v>46066</v>
      </c>
      <c r="E267" s="16"/>
      <c r="F267" s="14" t="s">
        <v>2895</v>
      </c>
      <c r="G267" s="14"/>
      <c r="H267" s="14" t="s">
        <v>2893</v>
      </c>
      <c r="I267" s="15">
        <v>65.849999999999994</v>
      </c>
      <c r="J267" s="77">
        <v>3</v>
      </c>
      <c r="K267" s="92"/>
    </row>
    <row r="268" spans="1:11" ht="22.5" x14ac:dyDescent="0.2">
      <c r="A268" s="14" t="s">
        <v>2565</v>
      </c>
      <c r="B268" s="14" t="s">
        <v>3024</v>
      </c>
      <c r="C268" s="14"/>
      <c r="D268" s="16">
        <v>46105</v>
      </c>
      <c r="E268" s="16"/>
      <c r="F268" s="14" t="s">
        <v>3025</v>
      </c>
      <c r="G268" s="14"/>
      <c r="H268" s="14" t="s">
        <v>2911</v>
      </c>
      <c r="I268" s="15">
        <v>65.77</v>
      </c>
      <c r="J268" s="77">
        <v>3</v>
      </c>
      <c r="K268" s="92"/>
    </row>
    <row r="269" spans="1:11" ht="22.5" x14ac:dyDescent="0.2">
      <c r="A269" s="14" t="s">
        <v>2565</v>
      </c>
      <c r="B269" s="14" t="s">
        <v>2896</v>
      </c>
      <c r="C269" s="14"/>
      <c r="D269" s="16">
        <v>46127</v>
      </c>
      <c r="E269" s="16"/>
      <c r="F269" s="14" t="s">
        <v>2897</v>
      </c>
      <c r="G269" s="14"/>
      <c r="H269" s="14" t="s">
        <v>2898</v>
      </c>
      <c r="I269" s="15">
        <v>256.20999999999998</v>
      </c>
      <c r="J269" s="77">
        <v>3</v>
      </c>
      <c r="K269" s="92"/>
    </row>
    <row r="270" spans="1:11" ht="22.5" x14ac:dyDescent="0.2">
      <c r="A270" s="14" t="s">
        <v>2565</v>
      </c>
      <c r="B270" s="14" t="s">
        <v>2899</v>
      </c>
      <c r="C270" s="14"/>
      <c r="D270" s="16">
        <v>46127</v>
      </c>
      <c r="E270" s="16"/>
      <c r="F270" s="14" t="s">
        <v>2900</v>
      </c>
      <c r="G270" s="14"/>
      <c r="H270" s="14" t="s">
        <v>2901</v>
      </c>
      <c r="I270" s="15">
        <v>47.72</v>
      </c>
      <c r="J270" s="77">
        <v>3</v>
      </c>
      <c r="K270" s="92"/>
    </row>
    <row r="271" spans="1:11" ht="22.5" x14ac:dyDescent="0.2">
      <c r="A271" s="14" t="s">
        <v>2565</v>
      </c>
      <c r="B271" s="14" t="s">
        <v>2902</v>
      </c>
      <c r="C271" s="14"/>
      <c r="D271" s="16">
        <v>46127</v>
      </c>
      <c r="E271" s="16"/>
      <c r="F271" s="14" t="s">
        <v>2903</v>
      </c>
      <c r="G271" s="14"/>
      <c r="H271" s="14" t="s">
        <v>2901</v>
      </c>
      <c r="I271" s="15">
        <v>75.099999999999994</v>
      </c>
      <c r="J271" s="77">
        <v>3</v>
      </c>
      <c r="K271" s="92"/>
    </row>
    <row r="272" spans="1:11" ht="22.5" x14ac:dyDescent="0.2">
      <c r="A272" s="14" t="s">
        <v>2565</v>
      </c>
      <c r="B272" s="14" t="s">
        <v>2904</v>
      </c>
      <c r="C272" s="14"/>
      <c r="D272" s="16">
        <v>46127</v>
      </c>
      <c r="E272" s="16"/>
      <c r="F272" s="14" t="s">
        <v>2905</v>
      </c>
      <c r="G272" s="14"/>
      <c r="H272" s="14" t="s">
        <v>2901</v>
      </c>
      <c r="I272" s="15">
        <v>179.63</v>
      </c>
      <c r="J272" s="77">
        <v>3</v>
      </c>
      <c r="K272" s="92"/>
    </row>
    <row r="273" spans="1:11" ht="22.5" x14ac:dyDescent="0.2">
      <c r="A273" s="14" t="s">
        <v>2565</v>
      </c>
      <c r="B273" s="14" t="s">
        <v>2906</v>
      </c>
      <c r="C273" s="14"/>
      <c r="D273" s="16">
        <v>46127</v>
      </c>
      <c r="E273" s="16"/>
      <c r="F273" s="14" t="s">
        <v>2907</v>
      </c>
      <c r="G273" s="14"/>
      <c r="H273" s="14" t="s">
        <v>2908</v>
      </c>
      <c r="I273" s="15">
        <v>33.270000000000003</v>
      </c>
      <c r="J273" s="77">
        <v>3</v>
      </c>
      <c r="K273" s="92"/>
    </row>
    <row r="274" spans="1:11" ht="22.5" x14ac:dyDescent="0.2">
      <c r="A274" s="14" t="s">
        <v>2565</v>
      </c>
      <c r="B274" s="14" t="s">
        <v>2909</v>
      </c>
      <c r="C274" s="14"/>
      <c r="D274" s="16">
        <v>46127</v>
      </c>
      <c r="E274" s="16"/>
      <c r="F274" s="14" t="s">
        <v>2910</v>
      </c>
      <c r="G274" s="14"/>
      <c r="H274" s="14" t="s">
        <v>2911</v>
      </c>
      <c r="I274" s="15">
        <v>192.7</v>
      </c>
      <c r="J274" s="77">
        <v>3</v>
      </c>
      <c r="K274" s="92"/>
    </row>
    <row r="275" spans="1:11" ht="22.5" x14ac:dyDescent="0.2">
      <c r="A275" s="14" t="s">
        <v>2565</v>
      </c>
      <c r="B275" s="14" t="s">
        <v>2912</v>
      </c>
      <c r="C275" s="14"/>
      <c r="D275" s="16">
        <v>46127</v>
      </c>
      <c r="E275" s="16"/>
      <c r="F275" s="14" t="s">
        <v>2913</v>
      </c>
      <c r="G275" s="14"/>
      <c r="H275" s="14" t="s">
        <v>2914</v>
      </c>
      <c r="I275" s="15">
        <v>195.98</v>
      </c>
      <c r="J275" s="77">
        <v>3</v>
      </c>
      <c r="K275" s="92"/>
    </row>
    <row r="276" spans="1:11" ht="22.5" x14ac:dyDescent="0.2">
      <c r="A276" s="14" t="s">
        <v>2565</v>
      </c>
      <c r="B276" s="14" t="s">
        <v>2915</v>
      </c>
      <c r="C276" s="14"/>
      <c r="D276" s="16">
        <v>46127</v>
      </c>
      <c r="E276" s="16"/>
      <c r="F276" s="14" t="s">
        <v>2916</v>
      </c>
      <c r="G276" s="14"/>
      <c r="H276" s="14" t="s">
        <v>2820</v>
      </c>
      <c r="I276" s="15">
        <v>126.11</v>
      </c>
      <c r="J276" s="77">
        <v>3</v>
      </c>
      <c r="K276" s="92"/>
    </row>
    <row r="277" spans="1:11" ht="22.5" x14ac:dyDescent="0.2">
      <c r="A277" s="14" t="s">
        <v>2565</v>
      </c>
      <c r="B277" s="14" t="s">
        <v>2978</v>
      </c>
      <c r="C277" s="14"/>
      <c r="D277" s="16">
        <v>46150</v>
      </c>
      <c r="E277" s="16"/>
      <c r="F277" s="14" t="s">
        <v>2979</v>
      </c>
      <c r="G277" s="14"/>
      <c r="H277" s="14" t="s">
        <v>2980</v>
      </c>
      <c r="I277" s="15">
        <v>46.05</v>
      </c>
      <c r="J277" s="77">
        <v>3</v>
      </c>
      <c r="K277" s="92"/>
    </row>
    <row r="278" spans="1:11" ht="22.5" x14ac:dyDescent="0.2">
      <c r="A278" s="14" t="s">
        <v>2565</v>
      </c>
      <c r="B278" s="14" t="s">
        <v>2981</v>
      </c>
      <c r="C278" s="14"/>
      <c r="D278" s="16">
        <v>46150</v>
      </c>
      <c r="E278" s="16"/>
      <c r="F278" s="14" t="s">
        <v>2982</v>
      </c>
      <c r="G278" s="14"/>
      <c r="H278" s="14" t="s">
        <v>2980</v>
      </c>
      <c r="I278" s="15">
        <v>153.51</v>
      </c>
      <c r="J278" s="77">
        <v>3</v>
      </c>
      <c r="K278" s="92"/>
    </row>
    <row r="279" spans="1:11" ht="22.5" x14ac:dyDescent="0.2">
      <c r="A279" s="14" t="s">
        <v>2565</v>
      </c>
      <c r="B279" s="14" t="s">
        <v>2983</v>
      </c>
      <c r="C279" s="14"/>
      <c r="D279" s="16">
        <v>46150</v>
      </c>
      <c r="E279" s="16"/>
      <c r="F279" s="14" t="s">
        <v>2984</v>
      </c>
      <c r="G279" s="14"/>
      <c r="H279" s="14" t="s">
        <v>2980</v>
      </c>
      <c r="I279" s="15">
        <v>247.14</v>
      </c>
      <c r="J279" s="77">
        <v>3</v>
      </c>
      <c r="K279" s="92"/>
    </row>
    <row r="280" spans="1:11" ht="22.5" x14ac:dyDescent="0.2">
      <c r="A280" s="14" t="s">
        <v>2565</v>
      </c>
      <c r="B280" s="14" t="s">
        <v>3000</v>
      </c>
      <c r="C280" s="14"/>
      <c r="D280" s="16">
        <v>46183</v>
      </c>
      <c r="E280" s="16"/>
      <c r="F280" s="14" t="s">
        <v>3002</v>
      </c>
      <c r="G280" s="14"/>
      <c r="H280" s="14" t="s">
        <v>3003</v>
      </c>
      <c r="I280" s="15">
        <v>106.33</v>
      </c>
      <c r="J280" s="77">
        <v>3</v>
      </c>
      <c r="K280" s="92"/>
    </row>
    <row r="281" spans="1:11" ht="33.75" x14ac:dyDescent="0.2">
      <c r="A281" s="14" t="s">
        <v>2565</v>
      </c>
      <c r="B281" s="14" t="s">
        <v>3001</v>
      </c>
      <c r="C281" s="14"/>
      <c r="D281" s="16">
        <v>46183</v>
      </c>
      <c r="E281" s="16"/>
      <c r="F281" s="14" t="s">
        <v>3004</v>
      </c>
      <c r="G281" s="14"/>
      <c r="H281" s="14" t="s">
        <v>3003</v>
      </c>
      <c r="I281" s="15">
        <v>143.38999999999999</v>
      </c>
      <c r="J281" s="77">
        <v>3</v>
      </c>
      <c r="K281" s="92"/>
    </row>
    <row r="282" spans="1:11" ht="33.75" x14ac:dyDescent="0.2">
      <c r="A282" s="14" t="s">
        <v>2565</v>
      </c>
      <c r="B282" s="14" t="s">
        <v>3126</v>
      </c>
      <c r="C282" s="14"/>
      <c r="D282" s="16">
        <v>46209</v>
      </c>
      <c r="E282" s="16"/>
      <c r="F282" s="14" t="s">
        <v>3127</v>
      </c>
      <c r="G282" s="14"/>
      <c r="H282" s="14" t="s">
        <v>2980</v>
      </c>
      <c r="I282" s="15">
        <v>67.64</v>
      </c>
      <c r="J282" s="77">
        <v>3</v>
      </c>
      <c r="K282" s="92"/>
    </row>
    <row r="283" spans="1:11" ht="22.5" x14ac:dyDescent="0.2">
      <c r="A283" s="14" t="s">
        <v>2565</v>
      </c>
      <c r="B283" s="14" t="s">
        <v>2917</v>
      </c>
      <c r="C283" s="14"/>
      <c r="D283" s="16">
        <v>46066</v>
      </c>
      <c r="E283" s="16"/>
      <c r="F283" s="14" t="s">
        <v>2918</v>
      </c>
      <c r="G283" s="14"/>
      <c r="H283" s="14" t="s">
        <v>2820</v>
      </c>
      <c r="I283" s="15">
        <v>109.55</v>
      </c>
      <c r="J283" s="77">
        <v>4</v>
      </c>
      <c r="K283" s="92"/>
    </row>
    <row r="284" spans="1:11" ht="33.75" x14ac:dyDescent="0.2">
      <c r="A284" s="14" t="s">
        <v>2565</v>
      </c>
      <c r="B284" s="14" t="s">
        <v>2919</v>
      </c>
      <c r="C284" s="14"/>
      <c r="D284" s="16">
        <v>46073</v>
      </c>
      <c r="E284" s="16"/>
      <c r="F284" s="14" t="s">
        <v>2920</v>
      </c>
      <c r="G284" s="14"/>
      <c r="H284" s="14" t="s">
        <v>2921</v>
      </c>
      <c r="I284" s="15">
        <v>357.35</v>
      </c>
      <c r="J284" s="77">
        <v>4</v>
      </c>
      <c r="K284" s="92"/>
    </row>
    <row r="285" spans="1:11" ht="33.75" x14ac:dyDescent="0.2">
      <c r="A285" s="14" t="s">
        <v>2565</v>
      </c>
      <c r="B285" s="14" t="s">
        <v>2922</v>
      </c>
      <c r="C285" s="14"/>
      <c r="D285" s="16">
        <v>46139</v>
      </c>
      <c r="E285" s="16"/>
      <c r="F285" s="14" t="s">
        <v>2923</v>
      </c>
      <c r="G285" s="14"/>
      <c r="H285" s="14" t="s">
        <v>2924</v>
      </c>
      <c r="I285" s="15">
        <v>639.77</v>
      </c>
      <c r="J285" s="77">
        <v>3</v>
      </c>
      <c r="K285" s="92"/>
    </row>
    <row r="286" spans="1:11" ht="33.75" x14ac:dyDescent="0.2">
      <c r="A286" s="14" t="s">
        <v>2565</v>
      </c>
      <c r="B286" s="14" t="s">
        <v>2985</v>
      </c>
      <c r="C286" s="14"/>
      <c r="D286" s="16">
        <v>46157</v>
      </c>
      <c r="E286" s="16"/>
      <c r="F286" s="14" t="s">
        <v>2988</v>
      </c>
      <c r="G286" s="14"/>
      <c r="H286" s="14" t="s">
        <v>2989</v>
      </c>
      <c r="I286" s="15">
        <v>750.41</v>
      </c>
      <c r="J286" s="77">
        <v>3</v>
      </c>
      <c r="K286" s="92"/>
    </row>
    <row r="287" spans="1:11" ht="22.5" x14ac:dyDescent="0.2">
      <c r="A287" s="14" t="s">
        <v>2565</v>
      </c>
      <c r="B287" s="14" t="s">
        <v>2986</v>
      </c>
      <c r="C287" s="14"/>
      <c r="D287" s="16">
        <v>46157</v>
      </c>
      <c r="E287" s="16"/>
      <c r="F287" s="14" t="s">
        <v>2990</v>
      </c>
      <c r="G287" s="14"/>
      <c r="H287" s="14" t="s">
        <v>2991</v>
      </c>
      <c r="I287" s="15">
        <v>565.11</v>
      </c>
      <c r="J287" s="77">
        <v>3</v>
      </c>
      <c r="K287" s="92"/>
    </row>
    <row r="288" spans="1:11" ht="22.5" x14ac:dyDescent="0.2">
      <c r="A288" s="14" t="s">
        <v>2565</v>
      </c>
      <c r="B288" s="14" t="s">
        <v>2987</v>
      </c>
      <c r="C288" s="14"/>
      <c r="D288" s="16">
        <v>46168</v>
      </c>
      <c r="E288" s="16"/>
      <c r="F288" s="14" t="s">
        <v>2992</v>
      </c>
      <c r="G288" s="14"/>
      <c r="H288" s="14" t="s">
        <v>2993</v>
      </c>
      <c r="I288" s="15">
        <v>1201.6099999999999</v>
      </c>
      <c r="J288" s="77">
        <v>3</v>
      </c>
      <c r="K288" s="92"/>
    </row>
    <row r="289" spans="1:11" ht="22.5" x14ac:dyDescent="0.2">
      <c r="A289" s="14" t="s">
        <v>2565</v>
      </c>
      <c r="B289" s="14" t="s">
        <v>2994</v>
      </c>
      <c r="C289" s="14"/>
      <c r="D289" s="16">
        <v>46168</v>
      </c>
      <c r="E289" s="16"/>
      <c r="F289" s="14" t="s">
        <v>2995</v>
      </c>
      <c r="G289" s="14"/>
      <c r="H289" s="14" t="s">
        <v>2996</v>
      </c>
      <c r="I289" s="15">
        <v>2255.9299999999998</v>
      </c>
      <c r="J289" s="77">
        <v>3</v>
      </c>
      <c r="K289" s="92"/>
    </row>
    <row r="290" spans="1:11" ht="22.5" x14ac:dyDescent="0.2">
      <c r="A290" s="14" t="s">
        <v>2565</v>
      </c>
      <c r="B290" s="14" t="s">
        <v>3005</v>
      </c>
      <c r="C290" s="14"/>
      <c r="D290" s="16">
        <v>46183</v>
      </c>
      <c r="E290" s="16"/>
      <c r="F290" s="14" t="s">
        <v>3006</v>
      </c>
      <c r="G290" s="14"/>
      <c r="H290" s="14" t="s">
        <v>3007</v>
      </c>
      <c r="I290" s="15">
        <v>1156.07</v>
      </c>
      <c r="J290" s="77">
        <v>3</v>
      </c>
      <c r="K290" s="92"/>
    </row>
    <row r="291" spans="1:11" ht="22.5" x14ac:dyDescent="0.2">
      <c r="A291" s="14" t="s">
        <v>2565</v>
      </c>
      <c r="B291" s="14" t="s">
        <v>3008</v>
      </c>
      <c r="C291" s="14"/>
      <c r="D291" s="16">
        <v>46198</v>
      </c>
      <c r="E291" s="16"/>
      <c r="F291" s="14" t="s">
        <v>3010</v>
      </c>
      <c r="G291" s="14"/>
      <c r="H291" s="14" t="s">
        <v>3011</v>
      </c>
      <c r="I291" s="15">
        <v>216.44</v>
      </c>
      <c r="J291" s="77">
        <v>3</v>
      </c>
      <c r="K291" s="92"/>
    </row>
    <row r="292" spans="1:11" ht="22.5" x14ac:dyDescent="0.2">
      <c r="A292" s="14" t="s">
        <v>2565</v>
      </c>
      <c r="B292" s="14" t="s">
        <v>3009</v>
      </c>
      <c r="C292" s="14"/>
      <c r="D292" s="16">
        <v>46198</v>
      </c>
      <c r="E292" s="16"/>
      <c r="F292" s="14" t="s">
        <v>3012</v>
      </c>
      <c r="G292" s="14"/>
      <c r="H292" s="14" t="s">
        <v>2820</v>
      </c>
      <c r="I292" s="15">
        <v>334.34</v>
      </c>
      <c r="J292" s="77">
        <v>3</v>
      </c>
      <c r="K292" s="92"/>
    </row>
    <row r="293" spans="1:11" ht="22.5" x14ac:dyDescent="0.2">
      <c r="A293" s="14" t="s">
        <v>2565</v>
      </c>
      <c r="B293" s="14" t="s">
        <v>3128</v>
      </c>
      <c r="C293" s="14"/>
      <c r="D293" s="16">
        <v>46223</v>
      </c>
      <c r="E293" s="16"/>
      <c r="F293" s="14" t="s">
        <v>3135</v>
      </c>
      <c r="G293" s="14"/>
      <c r="H293" s="14" t="s">
        <v>3136</v>
      </c>
      <c r="I293" s="15">
        <v>696.84</v>
      </c>
      <c r="J293" s="77">
        <v>3</v>
      </c>
      <c r="K293" s="92"/>
    </row>
    <row r="294" spans="1:11" ht="22.5" x14ac:dyDescent="0.2">
      <c r="A294" s="14" t="s">
        <v>2565</v>
      </c>
      <c r="B294" s="14" t="s">
        <v>3129</v>
      </c>
      <c r="C294" s="14"/>
      <c r="D294" s="16">
        <v>46223</v>
      </c>
      <c r="E294" s="16"/>
      <c r="F294" s="14" t="s">
        <v>3133</v>
      </c>
      <c r="G294" s="14"/>
      <c r="H294" s="14" t="s">
        <v>3134</v>
      </c>
      <c r="I294" s="15">
        <v>1651.51</v>
      </c>
      <c r="J294" s="77">
        <v>3</v>
      </c>
      <c r="K294" s="92"/>
    </row>
    <row r="295" spans="1:11" ht="22.5" x14ac:dyDescent="0.2">
      <c r="A295" s="14" t="s">
        <v>2565</v>
      </c>
      <c r="B295" s="14" t="s">
        <v>3130</v>
      </c>
      <c r="C295" s="14"/>
      <c r="D295" s="16">
        <v>46223</v>
      </c>
      <c r="E295" s="16"/>
      <c r="F295" s="14" t="s">
        <v>3131</v>
      </c>
      <c r="G295" s="14"/>
      <c r="H295" s="14" t="s">
        <v>3132</v>
      </c>
      <c r="I295" s="15">
        <v>552.41999999999996</v>
      </c>
      <c r="J295" s="77">
        <v>3</v>
      </c>
      <c r="K295" s="92"/>
    </row>
    <row r="296" spans="1:11" ht="22.5" x14ac:dyDescent="0.2">
      <c r="A296" s="14" t="s">
        <v>2565</v>
      </c>
      <c r="B296" s="14" t="s">
        <v>3137</v>
      </c>
      <c r="C296" s="14"/>
      <c r="D296" s="16">
        <v>46233</v>
      </c>
      <c r="E296" s="16"/>
      <c r="F296" s="14" t="s">
        <v>3138</v>
      </c>
      <c r="G296" s="14"/>
      <c r="H296" s="14" t="s">
        <v>3139</v>
      </c>
      <c r="I296" s="15">
        <v>895.41</v>
      </c>
      <c r="J296" s="77">
        <v>3</v>
      </c>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ht="12.75" x14ac:dyDescent="0.2">
      <c r="A4487" s="14"/>
      <c r="B4487" s="14"/>
      <c r="C4487" s="14"/>
      <c r="D4487" s="16"/>
      <c r="E4487" s="16"/>
      <c r="F4487" s="14"/>
      <c r="G4487" s="14"/>
      <c r="H4487" s="14"/>
      <c r="I4487" s="15"/>
      <c r="J4487" s="77"/>
      <c r="K4487" s="92"/>
    </row>
    <row r="4488" spans="1:11" ht="12.75" x14ac:dyDescent="0.2">
      <c r="A4488" s="14"/>
      <c r="B4488" s="14"/>
      <c r="C4488" s="14"/>
      <c r="D4488" s="16"/>
      <c r="E4488" s="16"/>
      <c r="F4488" s="14"/>
      <c r="G4488" s="14"/>
      <c r="H4488" s="14"/>
      <c r="I4488" s="15"/>
      <c r="J4488" s="77"/>
      <c r="K4488" s="92"/>
    </row>
    <row r="4489" spans="1:11" ht="12.75" x14ac:dyDescent="0.2">
      <c r="A4489" s="14"/>
      <c r="B4489" s="14"/>
      <c r="C4489" s="14"/>
      <c r="D4489" s="16"/>
      <c r="E4489" s="16"/>
      <c r="F4489" s="14"/>
      <c r="G4489" s="14"/>
      <c r="H4489" s="14"/>
      <c r="I4489" s="15"/>
      <c r="J4489" s="77"/>
      <c r="K4489" s="92"/>
    </row>
    <row r="4490" spans="1:11" ht="12.75" x14ac:dyDescent="0.2">
      <c r="A4490" s="14"/>
      <c r="B4490" s="14"/>
      <c r="C4490" s="14"/>
      <c r="D4490" s="16"/>
      <c r="E4490" s="16"/>
      <c r="F4490" s="14"/>
      <c r="G4490" s="14"/>
      <c r="H4490" s="14"/>
      <c r="I4490" s="15"/>
      <c r="J4490" s="77"/>
      <c r="K4490" s="92"/>
    </row>
    <row r="4491" spans="1:11" ht="12.75" x14ac:dyDescent="0.2">
      <c r="A4491" s="14"/>
      <c r="B4491" s="14"/>
      <c r="C4491" s="14"/>
      <c r="D4491" s="16"/>
      <c r="E4491" s="16"/>
      <c r="F4491" s="14"/>
      <c r="G4491" s="14"/>
      <c r="H4491" s="14"/>
      <c r="I4491" s="15"/>
      <c r="J4491" s="77"/>
      <c r="K4491" s="92"/>
    </row>
    <row r="4492" spans="1:11" ht="12.75" x14ac:dyDescent="0.2">
      <c r="A4492" s="14"/>
      <c r="B4492" s="14"/>
      <c r="C4492" s="14"/>
      <c r="D4492" s="16"/>
      <c r="E4492" s="16"/>
      <c r="F4492" s="14"/>
      <c r="G4492" s="14"/>
      <c r="H4492" s="14"/>
      <c r="I4492" s="15"/>
      <c r="J4492" s="77"/>
      <c r="K4492" s="92"/>
    </row>
    <row r="4493" spans="1:11" ht="12.75" x14ac:dyDescent="0.2">
      <c r="A4493" s="14"/>
      <c r="B4493" s="14"/>
      <c r="C4493" s="14"/>
      <c r="D4493" s="16"/>
      <c r="E4493" s="16"/>
      <c r="F4493" s="14"/>
      <c r="G4493" s="14"/>
      <c r="H4493" s="14"/>
      <c r="I4493" s="15"/>
      <c r="J4493" s="77"/>
      <c r="K4493" s="92"/>
    </row>
    <row r="4494" spans="1:11" ht="12.75" x14ac:dyDescent="0.2">
      <c r="A4494" s="14"/>
      <c r="B4494" s="14"/>
      <c r="C4494" s="14"/>
      <c r="D4494" s="16"/>
      <c r="E4494" s="16"/>
      <c r="F4494" s="14"/>
      <c r="G4494" s="14"/>
      <c r="H4494" s="14"/>
      <c r="I4494" s="15"/>
      <c r="J4494" s="77"/>
      <c r="K4494" s="92"/>
    </row>
    <row r="4495" spans="1:11" ht="12.75" x14ac:dyDescent="0.2">
      <c r="A4495" s="14"/>
      <c r="B4495" s="14"/>
      <c r="C4495" s="14"/>
      <c r="D4495" s="16"/>
      <c r="E4495" s="16"/>
      <c r="F4495" s="14"/>
      <c r="G4495" s="14"/>
      <c r="H4495" s="14"/>
      <c r="I4495" s="15"/>
      <c r="J4495" s="77"/>
      <c r="K4495" s="92"/>
    </row>
    <row r="4496" spans="1:11" ht="12.75" x14ac:dyDescent="0.2">
      <c r="A4496" s="14"/>
      <c r="B4496" s="14"/>
      <c r="C4496" s="14"/>
      <c r="D4496" s="16"/>
      <c r="E4496" s="16"/>
      <c r="F4496" s="14"/>
      <c r="G4496" s="14"/>
      <c r="H4496" s="14"/>
      <c r="I4496" s="15"/>
      <c r="J4496" s="77"/>
      <c r="K4496" s="92"/>
    </row>
    <row r="4497" spans="1:11" ht="12.75" x14ac:dyDescent="0.2">
      <c r="A4497" s="14"/>
      <c r="B4497" s="14"/>
      <c r="C4497" s="14"/>
      <c r="D4497" s="16"/>
      <c r="E4497" s="16"/>
      <c r="F4497" s="14"/>
      <c r="G4497" s="14"/>
      <c r="H4497" s="14"/>
      <c r="I4497" s="15"/>
      <c r="J4497" s="77"/>
      <c r="K4497" s="92"/>
    </row>
    <row r="4498" spans="1:11" ht="12.75" x14ac:dyDescent="0.2">
      <c r="A4498" s="14"/>
      <c r="B4498" s="14"/>
      <c r="C4498" s="14"/>
      <c r="D4498" s="16"/>
      <c r="E4498" s="16"/>
      <c r="F4498" s="14"/>
      <c r="G4498" s="14"/>
      <c r="H4498" s="14"/>
      <c r="I4498" s="15"/>
      <c r="J4498" s="77"/>
      <c r="K4498" s="92"/>
    </row>
    <row r="4499" spans="1:11" ht="12.75" x14ac:dyDescent="0.2">
      <c r="A4499" s="14"/>
      <c r="B4499" s="14"/>
      <c r="C4499" s="14"/>
      <c r="D4499" s="16"/>
      <c r="E4499" s="16"/>
      <c r="F4499" s="14"/>
      <c r="G4499" s="14"/>
      <c r="H4499" s="14"/>
      <c r="I4499" s="15"/>
      <c r="J4499" s="77"/>
      <c r="K4499" s="92"/>
    </row>
    <row r="4500" spans="1:11" ht="12.75" x14ac:dyDescent="0.2">
      <c r="A4500" s="14"/>
      <c r="B4500" s="14"/>
      <c r="C4500" s="14"/>
      <c r="D4500" s="16"/>
      <c r="E4500" s="16"/>
      <c r="F4500" s="14"/>
      <c r="G4500" s="14"/>
      <c r="H4500" s="14"/>
      <c r="I4500" s="15"/>
      <c r="J4500" s="77"/>
      <c r="K4500" s="92"/>
    </row>
    <row r="4501" spans="1:11" ht="12.75" x14ac:dyDescent="0.2">
      <c r="A4501" s="14"/>
      <c r="B4501" s="14"/>
      <c r="C4501" s="14"/>
      <c r="D4501" s="16"/>
      <c r="E4501" s="16"/>
      <c r="F4501" s="14"/>
      <c r="G4501" s="14"/>
      <c r="H4501" s="14"/>
      <c r="I4501" s="15"/>
      <c r="J4501" s="77"/>
      <c r="K4501" s="92"/>
    </row>
    <row r="4502" spans="1:11" ht="12.75" x14ac:dyDescent="0.2">
      <c r="A4502" s="14"/>
      <c r="B4502" s="14"/>
      <c r="C4502" s="14"/>
      <c r="D4502" s="16"/>
      <c r="E4502" s="16"/>
      <c r="F4502" s="14"/>
      <c r="G4502" s="14"/>
      <c r="H4502" s="14"/>
      <c r="I4502" s="15"/>
      <c r="J4502" s="77"/>
      <c r="K4502" s="92"/>
    </row>
    <row r="4503" spans="1:11" ht="12.75" x14ac:dyDescent="0.2">
      <c r="A4503" s="14"/>
      <c r="B4503" s="14"/>
      <c r="C4503" s="14"/>
      <c r="D4503" s="16"/>
      <c r="E4503" s="16"/>
      <c r="F4503" s="14"/>
      <c r="G4503" s="14"/>
      <c r="H4503" s="14"/>
      <c r="I4503" s="15"/>
      <c r="J4503" s="77"/>
      <c r="K4503" s="92"/>
    </row>
    <row r="4504" spans="1:11" ht="12.75" x14ac:dyDescent="0.2">
      <c r="A4504" s="14"/>
      <c r="B4504" s="14"/>
      <c r="C4504" s="14"/>
      <c r="D4504" s="16"/>
      <c r="E4504" s="16"/>
      <c r="F4504" s="14"/>
      <c r="G4504" s="14"/>
      <c r="H4504" s="14"/>
      <c r="I4504" s="15"/>
      <c r="J4504" s="77"/>
      <c r="K4504" s="92"/>
    </row>
    <row r="4505" spans="1:11" ht="12.75" x14ac:dyDescent="0.2">
      <c r="A4505" s="14"/>
      <c r="B4505" s="14"/>
      <c r="C4505" s="14"/>
      <c r="D4505" s="16"/>
      <c r="E4505" s="16"/>
      <c r="F4505" s="14"/>
      <c r="G4505" s="14"/>
      <c r="H4505" s="14"/>
      <c r="I4505" s="15"/>
      <c r="J4505" s="77"/>
      <c r="K4505" s="92"/>
    </row>
    <row r="4506" spans="1:11" ht="12.75" x14ac:dyDescent="0.2">
      <c r="A4506" s="14"/>
      <c r="B4506" s="14"/>
      <c r="C4506" s="14"/>
      <c r="D4506" s="16"/>
      <c r="E4506" s="16"/>
      <c r="F4506" s="14"/>
      <c r="G4506" s="14"/>
      <c r="H4506" s="14"/>
      <c r="I4506" s="15"/>
      <c r="J4506" s="77"/>
      <c r="K4506" s="92"/>
    </row>
    <row r="4507" spans="1:11" ht="12.75" x14ac:dyDescent="0.2">
      <c r="A4507" s="14"/>
      <c r="B4507" s="14"/>
      <c r="C4507" s="14"/>
      <c r="D4507" s="16"/>
      <c r="E4507" s="16"/>
      <c r="F4507" s="14"/>
      <c r="G4507" s="14"/>
      <c r="H4507" s="14"/>
      <c r="I4507" s="15"/>
      <c r="J4507" s="77"/>
      <c r="K4507" s="92"/>
    </row>
    <row r="4508" spans="1:11" ht="12.75" x14ac:dyDescent="0.2">
      <c r="A4508" s="14"/>
      <c r="B4508" s="14"/>
      <c r="C4508" s="14"/>
      <c r="D4508" s="16"/>
      <c r="E4508" s="16"/>
      <c r="F4508" s="14"/>
      <c r="G4508" s="14"/>
      <c r="H4508" s="14"/>
      <c r="I4508" s="15"/>
      <c r="J4508" s="77"/>
      <c r="K4508" s="92"/>
    </row>
    <row r="4509" spans="1:11" ht="12.75" x14ac:dyDescent="0.2">
      <c r="A4509" s="14"/>
      <c r="B4509" s="14"/>
      <c r="C4509" s="14"/>
      <c r="D4509" s="16"/>
      <c r="E4509" s="16"/>
      <c r="F4509" s="14"/>
      <c r="G4509" s="14"/>
      <c r="H4509" s="14"/>
      <c r="I4509" s="15"/>
      <c r="J4509" s="77"/>
      <c r="K4509" s="92"/>
    </row>
    <row r="4510" spans="1:11" ht="12.75" x14ac:dyDescent="0.2">
      <c r="A4510" s="14"/>
      <c r="B4510" s="14"/>
      <c r="C4510" s="14"/>
      <c r="D4510" s="16"/>
      <c r="E4510" s="16"/>
      <c r="F4510" s="14"/>
      <c r="G4510" s="14"/>
      <c r="H4510" s="14"/>
      <c r="I4510" s="15"/>
      <c r="J4510" s="77"/>
      <c r="K4510" s="92"/>
    </row>
    <row r="4511" spans="1:11" ht="12.75" x14ac:dyDescent="0.2">
      <c r="A4511" s="14"/>
      <c r="B4511" s="14"/>
      <c r="C4511" s="14"/>
      <c r="D4511" s="16"/>
      <c r="E4511" s="16"/>
      <c r="F4511" s="14"/>
      <c r="G4511" s="14"/>
      <c r="H4511" s="14"/>
      <c r="I4511" s="15"/>
      <c r="J4511" s="77"/>
      <c r="K4511" s="92"/>
    </row>
    <row r="4512" spans="1:11" ht="12.75" x14ac:dyDescent="0.2">
      <c r="A4512" s="14"/>
      <c r="B4512" s="14"/>
      <c r="C4512" s="14"/>
      <c r="D4512" s="16"/>
      <c r="E4512" s="16"/>
      <c r="F4512" s="14"/>
      <c r="G4512" s="14"/>
      <c r="H4512" s="14"/>
      <c r="I4512" s="15"/>
      <c r="J4512" s="77"/>
      <c r="K4512" s="92"/>
    </row>
    <row r="4513" spans="1:11" ht="12.75" x14ac:dyDescent="0.2">
      <c r="A4513" s="14"/>
      <c r="B4513" s="14"/>
      <c r="C4513" s="14"/>
      <c r="D4513" s="16"/>
      <c r="E4513" s="16"/>
      <c r="F4513" s="14"/>
      <c r="G4513" s="14"/>
      <c r="H4513" s="14"/>
      <c r="I4513" s="15"/>
      <c r="J4513" s="77"/>
      <c r="K4513" s="92"/>
    </row>
    <row r="4514" spans="1:11" ht="12.75" x14ac:dyDescent="0.2">
      <c r="A4514" s="14"/>
      <c r="B4514" s="14"/>
      <c r="C4514" s="14"/>
      <c r="D4514" s="16"/>
      <c r="E4514" s="16"/>
      <c r="F4514" s="14"/>
      <c r="G4514" s="14"/>
      <c r="H4514" s="14"/>
      <c r="I4514" s="15"/>
      <c r="J4514" s="77"/>
      <c r="K4514" s="92"/>
    </row>
    <row r="4515" spans="1:11" ht="12.75" x14ac:dyDescent="0.2">
      <c r="A4515" s="14"/>
      <c r="B4515" s="14"/>
      <c r="C4515" s="14"/>
      <c r="D4515" s="16"/>
      <c r="E4515" s="16"/>
      <c r="F4515" s="14"/>
      <c r="G4515" s="14"/>
      <c r="H4515" s="14"/>
      <c r="I4515" s="15"/>
      <c r="J4515" s="77"/>
      <c r="K4515" s="92"/>
    </row>
    <row r="4516" spans="1:11" ht="12.75" x14ac:dyDescent="0.2">
      <c r="A4516" s="14"/>
      <c r="B4516" s="14"/>
      <c r="C4516" s="14"/>
      <c r="D4516" s="16"/>
      <c r="E4516" s="16"/>
      <c r="F4516" s="14"/>
      <c r="G4516" s="14"/>
      <c r="H4516" s="14"/>
      <c r="I4516" s="15"/>
      <c r="J4516" s="77"/>
      <c r="K4516" s="92"/>
    </row>
    <row r="4517" spans="1:11" ht="12.75" x14ac:dyDescent="0.2">
      <c r="A4517" s="14"/>
      <c r="B4517" s="14"/>
      <c r="C4517" s="14"/>
      <c r="D4517" s="16"/>
      <c r="E4517" s="16"/>
      <c r="F4517" s="14"/>
      <c r="G4517" s="14"/>
      <c r="H4517" s="14"/>
      <c r="I4517" s="15"/>
      <c r="J4517" s="77"/>
      <c r="K4517" s="92"/>
    </row>
    <row r="4518" spans="1:11" ht="12.75" x14ac:dyDescent="0.2">
      <c r="A4518" s="14"/>
      <c r="B4518" s="14"/>
      <c r="C4518" s="14"/>
      <c r="D4518" s="16"/>
      <c r="E4518" s="16"/>
      <c r="F4518" s="14"/>
      <c r="G4518" s="14"/>
      <c r="H4518" s="14"/>
      <c r="I4518" s="15"/>
      <c r="J4518" s="77"/>
      <c r="K4518" s="92"/>
    </row>
    <row r="4519" spans="1:11" ht="12.75" x14ac:dyDescent="0.2">
      <c r="A4519" s="14"/>
      <c r="B4519" s="14"/>
      <c r="C4519" s="14"/>
      <c r="D4519" s="16"/>
      <c r="E4519" s="16"/>
      <c r="F4519" s="14"/>
      <c r="G4519" s="14"/>
      <c r="H4519" s="14"/>
      <c r="I4519" s="15"/>
      <c r="J4519" s="77"/>
      <c r="K4519" s="92"/>
    </row>
    <row r="4520" spans="1:11" ht="12.75" x14ac:dyDescent="0.2">
      <c r="A4520" s="14"/>
      <c r="B4520" s="14"/>
      <c r="C4520" s="14"/>
      <c r="D4520" s="16"/>
      <c r="E4520" s="16"/>
      <c r="F4520" s="14"/>
      <c r="G4520" s="14"/>
      <c r="H4520" s="14"/>
      <c r="I4520" s="15"/>
      <c r="J4520" s="77"/>
      <c r="K4520" s="92"/>
    </row>
    <row r="4521" spans="1:11" ht="12.75" x14ac:dyDescent="0.2">
      <c r="A4521" s="14"/>
      <c r="B4521" s="14"/>
      <c r="C4521" s="14"/>
      <c r="D4521" s="16"/>
      <c r="E4521" s="16"/>
      <c r="F4521" s="14"/>
      <c r="G4521" s="14"/>
      <c r="H4521" s="14"/>
      <c r="I4521" s="15"/>
      <c r="J4521" s="77"/>
      <c r="K4521" s="92"/>
    </row>
    <row r="4522" spans="1:11" ht="12.75" x14ac:dyDescent="0.2">
      <c r="A4522" s="14"/>
      <c r="B4522" s="14"/>
      <c r="C4522" s="14"/>
      <c r="D4522" s="16"/>
      <c r="E4522" s="16"/>
      <c r="F4522" s="14"/>
      <c r="G4522" s="14"/>
      <c r="H4522" s="14"/>
      <c r="I4522" s="15"/>
      <c r="J4522" s="77"/>
      <c r="K4522" s="92"/>
    </row>
    <row r="4523" spans="1:11" ht="12.75" x14ac:dyDescent="0.2">
      <c r="A4523" s="14"/>
      <c r="B4523" s="14"/>
      <c r="C4523" s="14"/>
      <c r="D4523" s="16"/>
      <c r="E4523" s="16"/>
      <c r="F4523" s="14"/>
      <c r="G4523" s="14"/>
      <c r="H4523" s="14"/>
      <c r="I4523" s="15"/>
      <c r="J4523" s="77"/>
      <c r="K4523" s="92"/>
    </row>
    <row r="4524" spans="1:11" ht="12.75" x14ac:dyDescent="0.2">
      <c r="A4524" s="14"/>
      <c r="B4524" s="14"/>
      <c r="C4524" s="14"/>
      <c r="D4524" s="16"/>
      <c r="E4524" s="16"/>
      <c r="F4524" s="14"/>
      <c r="G4524" s="14"/>
      <c r="H4524" s="14"/>
      <c r="I4524" s="15"/>
      <c r="J4524" s="77"/>
      <c r="K4524" s="92"/>
    </row>
    <row r="4525" spans="1:11" ht="12.75" x14ac:dyDescent="0.2">
      <c r="A4525" s="14"/>
      <c r="B4525" s="14"/>
      <c r="C4525" s="14"/>
      <c r="D4525" s="16"/>
      <c r="E4525" s="16"/>
      <c r="F4525" s="14"/>
      <c r="G4525" s="14"/>
      <c r="H4525" s="14"/>
      <c r="I4525" s="15"/>
      <c r="J4525" s="77"/>
      <c r="K4525" s="92"/>
    </row>
    <row r="4526" spans="1:11" ht="12.75" x14ac:dyDescent="0.2">
      <c r="A4526" s="14"/>
      <c r="B4526" s="14"/>
      <c r="C4526" s="14"/>
      <c r="D4526" s="16"/>
      <c r="E4526" s="16"/>
      <c r="F4526" s="14"/>
      <c r="G4526" s="14"/>
      <c r="H4526" s="14"/>
      <c r="I4526" s="15"/>
      <c r="J4526" s="77"/>
      <c r="K4526" s="92"/>
    </row>
    <row r="4527" spans="1:11" ht="12.75" x14ac:dyDescent="0.2">
      <c r="A4527" s="14"/>
      <c r="B4527" s="14"/>
      <c r="C4527" s="14"/>
      <c r="D4527" s="16"/>
      <c r="E4527" s="16"/>
      <c r="F4527" s="14"/>
      <c r="G4527" s="14"/>
      <c r="H4527" s="14"/>
      <c r="I4527" s="15"/>
      <c r="J4527" s="77"/>
      <c r="K4527" s="92"/>
    </row>
    <row r="4528" spans="1:11" ht="12.75" x14ac:dyDescent="0.2">
      <c r="A4528" s="14"/>
      <c r="B4528" s="14"/>
      <c r="C4528" s="14"/>
      <c r="D4528" s="16"/>
      <c r="E4528" s="16"/>
      <c r="F4528" s="14"/>
      <c r="G4528" s="14"/>
      <c r="H4528" s="14"/>
      <c r="I4528" s="15"/>
      <c r="J4528" s="77"/>
      <c r="K4528" s="92"/>
    </row>
    <row r="4529" spans="1:11" ht="12.75" x14ac:dyDescent="0.2">
      <c r="A4529" s="14"/>
      <c r="B4529" s="14"/>
      <c r="C4529" s="14"/>
      <c r="D4529" s="16"/>
      <c r="E4529" s="16"/>
      <c r="F4529" s="14"/>
      <c r="G4529" s="14"/>
      <c r="H4529" s="14"/>
      <c r="I4529" s="15"/>
      <c r="J4529" s="77"/>
      <c r="K4529" s="92"/>
    </row>
    <row r="4530" spans="1:11" ht="12.75" x14ac:dyDescent="0.2">
      <c r="A4530" s="14"/>
      <c r="B4530" s="14"/>
      <c r="C4530" s="14"/>
      <c r="D4530" s="16"/>
      <c r="E4530" s="16"/>
      <c r="F4530" s="14"/>
      <c r="G4530" s="14"/>
      <c r="H4530" s="14"/>
      <c r="I4530" s="15"/>
      <c r="J4530" s="77"/>
      <c r="K4530" s="92"/>
    </row>
    <row r="4531" spans="1:11" ht="12.75" x14ac:dyDescent="0.2">
      <c r="A4531" s="14"/>
      <c r="B4531" s="14"/>
      <c r="C4531" s="14"/>
      <c r="D4531" s="16"/>
      <c r="E4531" s="16"/>
      <c r="F4531" s="14"/>
      <c r="G4531" s="14"/>
      <c r="H4531" s="14"/>
      <c r="I4531" s="15"/>
      <c r="J4531" s="77"/>
      <c r="K4531" s="92"/>
    </row>
    <row r="4532" spans="1:11" ht="12.75" x14ac:dyDescent="0.2">
      <c r="A4532" s="14"/>
      <c r="B4532" s="14"/>
      <c r="C4532" s="14"/>
      <c r="D4532" s="16"/>
      <c r="E4532" s="16"/>
      <c r="F4532" s="14"/>
      <c r="G4532" s="14"/>
      <c r="H4532" s="14"/>
      <c r="I4532" s="15"/>
      <c r="J4532" s="77"/>
      <c r="K4532" s="92"/>
    </row>
    <row r="4533" spans="1:11" ht="12.75" x14ac:dyDescent="0.2">
      <c r="A4533" s="14"/>
      <c r="B4533" s="14"/>
      <c r="C4533" s="14"/>
      <c r="D4533" s="16"/>
      <c r="E4533" s="16"/>
      <c r="F4533" s="14"/>
      <c r="G4533" s="14"/>
      <c r="H4533" s="14"/>
      <c r="I4533" s="15"/>
      <c r="J4533" s="77"/>
      <c r="K4533" s="92"/>
    </row>
    <row r="4534" spans="1:11" ht="12.75" x14ac:dyDescent="0.2">
      <c r="A4534" s="14"/>
      <c r="B4534" s="14"/>
      <c r="C4534" s="14"/>
      <c r="D4534" s="16"/>
      <c r="E4534" s="16"/>
      <c r="F4534" s="14"/>
      <c r="G4534" s="14"/>
      <c r="H4534" s="14"/>
      <c r="I4534" s="15"/>
      <c r="J4534" s="77"/>
      <c r="K4534" s="92"/>
    </row>
    <row r="4535" spans="1:11" ht="12.75" x14ac:dyDescent="0.2">
      <c r="A4535" s="14"/>
      <c r="B4535" s="14"/>
      <c r="C4535" s="14"/>
      <c r="D4535" s="16"/>
      <c r="E4535" s="16"/>
      <c r="F4535" s="14"/>
      <c r="G4535" s="14"/>
      <c r="H4535" s="14"/>
      <c r="I4535" s="15"/>
      <c r="J4535" s="77"/>
      <c r="K4535" s="92"/>
    </row>
    <row r="4536" spans="1:11" ht="12.75" x14ac:dyDescent="0.2">
      <c r="A4536" s="14"/>
      <c r="B4536" s="14"/>
      <c r="C4536" s="14"/>
      <c r="D4536" s="16"/>
      <c r="E4536" s="16"/>
      <c r="F4536" s="14"/>
      <c r="G4536" s="14"/>
      <c r="H4536" s="14"/>
      <c r="I4536" s="15"/>
      <c r="J4536" s="77"/>
      <c r="K4536" s="92"/>
    </row>
    <row r="4537" spans="1:11" ht="12.75" x14ac:dyDescent="0.2">
      <c r="A4537" s="14"/>
      <c r="B4537" s="14"/>
      <c r="C4537" s="14"/>
      <c r="D4537" s="16"/>
      <c r="E4537" s="16"/>
      <c r="F4537" s="14"/>
      <c r="G4537" s="14"/>
      <c r="H4537" s="14"/>
      <c r="I4537" s="15"/>
      <c r="J4537" s="77"/>
      <c r="K4537" s="92"/>
    </row>
    <row r="4538" spans="1:11" ht="12.75" x14ac:dyDescent="0.2">
      <c r="A4538" s="14"/>
      <c r="B4538" s="14"/>
      <c r="C4538" s="14"/>
      <c r="D4538" s="16"/>
      <c r="E4538" s="16"/>
      <c r="F4538" s="14"/>
      <c r="G4538" s="14"/>
      <c r="H4538" s="14"/>
      <c r="I4538" s="15"/>
      <c r="J4538" s="77"/>
      <c r="K4538" s="92"/>
    </row>
    <row r="4539" spans="1:11" ht="12.75" x14ac:dyDescent="0.2">
      <c r="A4539" s="14"/>
      <c r="B4539" s="14"/>
      <c r="C4539" s="14"/>
      <c r="D4539" s="16"/>
      <c r="E4539" s="16"/>
      <c r="F4539" s="14"/>
      <c r="G4539" s="14"/>
      <c r="H4539" s="14"/>
      <c r="I4539" s="15"/>
      <c r="J4539" s="77"/>
      <c r="K4539" s="92"/>
    </row>
    <row r="4540" spans="1:11" ht="12.75" x14ac:dyDescent="0.2">
      <c r="A4540" s="14"/>
      <c r="B4540" s="14"/>
      <c r="C4540" s="14"/>
      <c r="D4540" s="16"/>
      <c r="E4540" s="16"/>
      <c r="F4540" s="14"/>
      <c r="G4540" s="14"/>
      <c r="H4540" s="14"/>
      <c r="I4540" s="15"/>
      <c r="J4540" s="77"/>
      <c r="K4540" s="92"/>
    </row>
    <row r="4541" spans="1:11" ht="12.75" x14ac:dyDescent="0.2">
      <c r="A4541" s="14"/>
      <c r="B4541" s="14"/>
      <c r="C4541" s="14"/>
      <c r="D4541" s="16"/>
      <c r="E4541" s="16"/>
      <c r="F4541" s="14"/>
      <c r="G4541" s="14"/>
      <c r="H4541" s="14"/>
      <c r="I4541" s="15"/>
      <c r="J4541" s="77"/>
      <c r="K4541" s="92"/>
    </row>
    <row r="4542" spans="1:11" ht="12.75" x14ac:dyDescent="0.2">
      <c r="A4542" s="14"/>
      <c r="B4542" s="14"/>
      <c r="C4542" s="14"/>
      <c r="D4542" s="16"/>
      <c r="E4542" s="16"/>
      <c r="F4542" s="14"/>
      <c r="G4542" s="14"/>
      <c r="H4542" s="14"/>
      <c r="I4542" s="15"/>
      <c r="J4542" s="77"/>
      <c r="K4542" s="92"/>
    </row>
    <row r="4543" spans="1:11" ht="12.75" x14ac:dyDescent="0.2">
      <c r="A4543" s="14"/>
      <c r="B4543" s="14"/>
      <c r="C4543" s="14"/>
      <c r="D4543" s="16"/>
      <c r="E4543" s="16"/>
      <c r="F4543" s="14"/>
      <c r="G4543" s="14"/>
      <c r="H4543" s="14"/>
      <c r="I4543" s="15"/>
      <c r="J4543" s="77"/>
      <c r="K4543" s="92"/>
    </row>
    <row r="4544" spans="1:11" ht="12.75" x14ac:dyDescent="0.2">
      <c r="A4544" s="14"/>
      <c r="B4544" s="14"/>
      <c r="C4544" s="14"/>
      <c r="D4544" s="16"/>
      <c r="E4544" s="16"/>
      <c r="F4544" s="14"/>
      <c r="G4544" s="14"/>
      <c r="H4544" s="14"/>
      <c r="I4544" s="15"/>
      <c r="J4544" s="77"/>
      <c r="K4544" s="92"/>
    </row>
    <row r="4545" spans="1:11" ht="12.75" x14ac:dyDescent="0.2">
      <c r="A4545" s="14"/>
      <c r="B4545" s="14"/>
      <c r="C4545" s="14"/>
      <c r="D4545" s="16"/>
      <c r="E4545" s="16"/>
      <c r="F4545" s="14"/>
      <c r="G4545" s="14"/>
      <c r="H4545" s="14"/>
      <c r="I4545" s="15"/>
      <c r="J4545" s="77"/>
      <c r="K4545" s="92"/>
    </row>
    <row r="4546" spans="1:11" ht="12.75" x14ac:dyDescent="0.2">
      <c r="A4546" s="14"/>
      <c r="B4546" s="14"/>
      <c r="C4546" s="14"/>
      <c r="D4546" s="16"/>
      <c r="E4546" s="16"/>
      <c r="F4546" s="14"/>
      <c r="G4546" s="14"/>
      <c r="H4546" s="14"/>
      <c r="I4546" s="15"/>
      <c r="J4546" s="77"/>
      <c r="K4546" s="92"/>
    </row>
    <row r="4547" spans="1:11" ht="12.75" x14ac:dyDescent="0.2">
      <c r="A4547" s="14"/>
      <c r="B4547" s="14"/>
      <c r="C4547" s="14"/>
      <c r="D4547" s="16"/>
      <c r="E4547" s="16"/>
      <c r="F4547" s="14"/>
      <c r="G4547" s="14"/>
      <c r="H4547" s="14"/>
      <c r="I4547" s="15"/>
      <c r="J4547" s="77"/>
      <c r="K4547" s="92"/>
    </row>
    <row r="4548" spans="1:11" ht="12.75" x14ac:dyDescent="0.2">
      <c r="A4548" s="14"/>
      <c r="B4548" s="14"/>
      <c r="C4548" s="14"/>
      <c r="D4548" s="16"/>
      <c r="E4548" s="16"/>
      <c r="F4548" s="14"/>
      <c r="G4548" s="14"/>
      <c r="H4548" s="14"/>
      <c r="I4548" s="15"/>
      <c r="J4548" s="77"/>
      <c r="K4548" s="92"/>
    </row>
    <row r="4549" spans="1:11" ht="12.75" x14ac:dyDescent="0.2">
      <c r="A4549" s="14"/>
      <c r="B4549" s="14"/>
      <c r="C4549" s="14"/>
      <c r="D4549" s="16"/>
      <c r="E4549" s="16"/>
      <c r="F4549" s="14"/>
      <c r="G4549" s="14"/>
      <c r="H4549" s="14"/>
      <c r="I4549" s="15"/>
      <c r="J4549" s="77"/>
      <c r="K4549" s="92"/>
    </row>
    <row r="4550" spans="1:11" ht="12.75" x14ac:dyDescent="0.2">
      <c r="A4550" s="14"/>
      <c r="B4550" s="14"/>
      <c r="C4550" s="14"/>
      <c r="D4550" s="16"/>
      <c r="E4550" s="16"/>
      <c r="F4550" s="14"/>
      <c r="G4550" s="14"/>
      <c r="H4550" s="14"/>
      <c r="I4550" s="15"/>
      <c r="J4550" s="77"/>
      <c r="K4550" s="92"/>
    </row>
    <row r="4551" spans="1:11" ht="12.75" x14ac:dyDescent="0.2">
      <c r="A4551" s="14"/>
      <c r="B4551" s="14"/>
      <c r="C4551" s="14"/>
      <c r="D4551" s="16"/>
      <c r="E4551" s="16"/>
      <c r="F4551" s="14"/>
      <c r="G4551" s="14"/>
      <c r="H4551" s="14"/>
      <c r="I4551" s="15"/>
      <c r="J4551" s="77"/>
      <c r="K4551" s="92"/>
    </row>
    <row r="4552" spans="1:11" ht="12.75" x14ac:dyDescent="0.2">
      <c r="A4552" s="14"/>
      <c r="B4552" s="14"/>
      <c r="C4552" s="14"/>
      <c r="D4552" s="16"/>
      <c r="E4552" s="16"/>
      <c r="F4552" s="14"/>
      <c r="G4552" s="14"/>
      <c r="H4552" s="14"/>
      <c r="I4552" s="15"/>
      <c r="J4552" s="77"/>
      <c r="K4552" s="92"/>
    </row>
    <row r="4553" spans="1:11" ht="12.75" x14ac:dyDescent="0.2">
      <c r="A4553" s="14"/>
      <c r="B4553" s="14"/>
      <c r="C4553" s="14"/>
      <c r="D4553" s="16"/>
      <c r="E4553" s="16"/>
      <c r="F4553" s="14"/>
      <c r="G4553" s="14"/>
      <c r="H4553" s="14"/>
      <c r="I4553" s="15"/>
      <c r="J4553" s="77"/>
      <c r="K4553" s="92"/>
    </row>
    <row r="4554" spans="1:11" ht="12.75" x14ac:dyDescent="0.2">
      <c r="A4554" s="14"/>
      <c r="B4554" s="14"/>
      <c r="C4554" s="14"/>
      <c r="D4554" s="16"/>
      <c r="E4554" s="16"/>
      <c r="F4554" s="14"/>
      <c r="G4554" s="14"/>
      <c r="H4554" s="14"/>
      <c r="I4554" s="15"/>
      <c r="J4554" s="77"/>
      <c r="K4554" s="92"/>
    </row>
    <row r="4555" spans="1:11" ht="12.75" x14ac:dyDescent="0.2">
      <c r="A4555" s="14"/>
      <c r="B4555" s="14"/>
      <c r="C4555" s="14"/>
      <c r="D4555" s="16"/>
      <c r="E4555" s="16"/>
      <c r="F4555" s="14"/>
      <c r="G4555" s="14"/>
      <c r="H4555" s="14"/>
      <c r="I4555" s="15"/>
      <c r="J4555" s="77"/>
      <c r="K4555" s="92"/>
    </row>
    <row r="4556" spans="1:11" ht="12.75" x14ac:dyDescent="0.2">
      <c r="A4556" s="14"/>
      <c r="B4556" s="14"/>
      <c r="C4556" s="14"/>
      <c r="D4556" s="16"/>
      <c r="E4556" s="16"/>
      <c r="F4556" s="14"/>
      <c r="G4556" s="14"/>
      <c r="H4556" s="14"/>
      <c r="I4556" s="15"/>
      <c r="J4556" s="77"/>
      <c r="K4556" s="92"/>
    </row>
    <row r="4557" spans="1:11" ht="12.75" x14ac:dyDescent="0.2">
      <c r="A4557" s="14"/>
      <c r="B4557" s="14"/>
      <c r="C4557" s="14"/>
      <c r="D4557" s="16"/>
      <c r="E4557" s="16"/>
      <c r="F4557" s="14"/>
      <c r="G4557" s="14"/>
      <c r="H4557" s="14"/>
      <c r="I4557" s="15"/>
      <c r="J4557" s="77"/>
      <c r="K4557" s="92"/>
    </row>
    <row r="4558" spans="1:11" ht="12.75" x14ac:dyDescent="0.2">
      <c r="A4558" s="14"/>
      <c r="B4558" s="14"/>
      <c r="C4558" s="14"/>
      <c r="D4558" s="16"/>
      <c r="E4558" s="16"/>
      <c r="F4558" s="14"/>
      <c r="G4558" s="14"/>
      <c r="H4558" s="14"/>
      <c r="I4558" s="15"/>
      <c r="J4558" s="77"/>
      <c r="K4558" s="92"/>
    </row>
    <row r="4559" spans="1:11" ht="12.75" x14ac:dyDescent="0.2">
      <c r="A4559" s="14"/>
      <c r="B4559" s="14"/>
      <c r="C4559" s="14"/>
      <c r="D4559" s="16"/>
      <c r="E4559" s="16"/>
      <c r="F4559" s="14"/>
      <c r="G4559" s="14"/>
      <c r="H4559" s="14"/>
      <c r="I4559" s="15"/>
      <c r="J4559" s="77"/>
      <c r="K4559" s="92"/>
    </row>
    <row r="4560" spans="1:11" ht="12.75" x14ac:dyDescent="0.2">
      <c r="A4560" s="14"/>
      <c r="B4560" s="14"/>
      <c r="C4560" s="14"/>
      <c r="D4560" s="16"/>
      <c r="E4560" s="16"/>
      <c r="F4560" s="14"/>
      <c r="G4560" s="14"/>
      <c r="H4560" s="14"/>
      <c r="I4560" s="15"/>
      <c r="J4560" s="77"/>
      <c r="K4560" s="92"/>
    </row>
    <row r="4561" spans="1:11" ht="12.75" x14ac:dyDescent="0.2">
      <c r="A4561" s="14"/>
      <c r="B4561" s="14"/>
      <c r="C4561" s="14"/>
      <c r="D4561" s="16"/>
      <c r="E4561" s="16"/>
      <c r="F4561" s="14"/>
      <c r="G4561" s="14"/>
      <c r="H4561" s="14"/>
      <c r="I4561" s="15"/>
      <c r="J4561" s="77"/>
      <c r="K4561" s="92"/>
    </row>
    <row r="4562" spans="1:11" ht="12.75" x14ac:dyDescent="0.2">
      <c r="A4562" s="14"/>
      <c r="B4562" s="14"/>
      <c r="C4562" s="14"/>
      <c r="D4562" s="16"/>
      <c r="E4562" s="16"/>
      <c r="F4562" s="14"/>
      <c r="G4562" s="14"/>
      <c r="H4562" s="14"/>
      <c r="I4562" s="15"/>
      <c r="J4562" s="77"/>
      <c r="K4562" s="92"/>
    </row>
    <row r="4563" spans="1:11" ht="12.75" x14ac:dyDescent="0.2">
      <c r="A4563" s="14"/>
      <c r="B4563" s="14"/>
      <c r="C4563" s="14"/>
      <c r="D4563" s="16"/>
      <c r="E4563" s="16"/>
      <c r="F4563" s="14"/>
      <c r="G4563" s="14"/>
      <c r="H4563" s="14"/>
      <c r="I4563" s="15"/>
      <c r="J4563" s="77"/>
      <c r="K4563" s="92"/>
    </row>
    <row r="4564" spans="1:11" ht="12.75" x14ac:dyDescent="0.2">
      <c r="A4564" s="14"/>
      <c r="B4564" s="14"/>
      <c r="C4564" s="14"/>
      <c r="D4564" s="16"/>
      <c r="E4564" s="16"/>
      <c r="F4564" s="14"/>
      <c r="G4564" s="14"/>
      <c r="H4564" s="14"/>
      <c r="I4564" s="15"/>
      <c r="J4564" s="77"/>
      <c r="K4564" s="92"/>
    </row>
    <row r="4565" spans="1:11" ht="12.75" x14ac:dyDescent="0.2">
      <c r="A4565" s="14"/>
      <c r="B4565" s="14"/>
      <c r="C4565" s="14"/>
      <c r="D4565" s="16"/>
      <c r="E4565" s="16"/>
      <c r="F4565" s="14"/>
      <c r="G4565" s="14"/>
      <c r="H4565" s="14"/>
      <c r="I4565" s="15"/>
      <c r="J4565" s="77"/>
      <c r="K4565" s="92"/>
    </row>
    <row r="4566" spans="1:11" ht="12.75" x14ac:dyDescent="0.2">
      <c r="A4566" s="14"/>
      <c r="B4566" s="14"/>
      <c r="C4566" s="14"/>
      <c r="D4566" s="16"/>
      <c r="E4566" s="16"/>
      <c r="F4566" s="14"/>
      <c r="G4566" s="14"/>
      <c r="H4566" s="14"/>
      <c r="I4566" s="15"/>
      <c r="J4566" s="77"/>
      <c r="K4566" s="92"/>
    </row>
    <row r="4567" spans="1:11" ht="12.75" x14ac:dyDescent="0.2">
      <c r="A4567" s="14"/>
      <c r="B4567" s="14"/>
      <c r="C4567" s="14"/>
      <c r="D4567" s="16"/>
      <c r="E4567" s="16"/>
      <c r="F4567" s="14"/>
      <c r="G4567" s="14"/>
      <c r="H4567" s="14"/>
      <c r="I4567" s="15"/>
      <c r="J4567" s="77"/>
      <c r="K4567" s="92"/>
    </row>
    <row r="4568" spans="1:11" ht="12.75" x14ac:dyDescent="0.2">
      <c r="A4568" s="14"/>
      <c r="B4568" s="14"/>
      <c r="C4568" s="14"/>
      <c r="D4568" s="16"/>
      <c r="E4568" s="16"/>
      <c r="F4568" s="14"/>
      <c r="G4568" s="14"/>
      <c r="H4568" s="14"/>
      <c r="I4568" s="15"/>
      <c r="J4568" s="77"/>
      <c r="K4568" s="92"/>
    </row>
    <row r="4569" spans="1:11" ht="12.75" x14ac:dyDescent="0.2">
      <c r="A4569" s="14"/>
      <c r="B4569" s="14"/>
      <c r="C4569" s="14"/>
      <c r="D4569" s="16"/>
      <c r="E4569" s="16"/>
      <c r="F4569" s="14"/>
      <c r="G4569" s="14"/>
      <c r="H4569" s="14"/>
      <c r="I4569" s="15"/>
      <c r="J4569" s="77"/>
      <c r="K4569" s="92"/>
    </row>
    <row r="4570" spans="1:11" ht="12.75" x14ac:dyDescent="0.2">
      <c r="A4570" s="14"/>
      <c r="B4570" s="14"/>
      <c r="C4570" s="14"/>
      <c r="D4570" s="16"/>
      <c r="E4570" s="16"/>
      <c r="F4570" s="14"/>
      <c r="G4570" s="14"/>
      <c r="H4570" s="14"/>
      <c r="I4570" s="15"/>
      <c r="J4570" s="77"/>
      <c r="K4570" s="92"/>
    </row>
    <row r="4571" spans="1:11" ht="12.75" x14ac:dyDescent="0.2">
      <c r="A4571" s="14"/>
      <c r="B4571" s="14"/>
      <c r="C4571" s="14"/>
      <c r="D4571" s="16"/>
      <c r="E4571" s="16"/>
      <c r="F4571" s="14"/>
      <c r="G4571" s="14"/>
      <c r="H4571" s="14"/>
      <c r="I4571" s="15"/>
      <c r="J4571" s="77"/>
      <c r="K4571" s="92"/>
    </row>
    <row r="4572" spans="1:11" ht="12.75" x14ac:dyDescent="0.2">
      <c r="A4572" s="14"/>
      <c r="B4572" s="14"/>
      <c r="C4572" s="14"/>
      <c r="D4572" s="16"/>
      <c r="E4572" s="16"/>
      <c r="F4572" s="14"/>
      <c r="G4572" s="14"/>
      <c r="H4572" s="14"/>
      <c r="I4572" s="15"/>
      <c r="J4572" s="77"/>
      <c r="K4572" s="92"/>
    </row>
    <row r="4573" spans="1:11" ht="12.75" x14ac:dyDescent="0.2">
      <c r="A4573" s="14"/>
      <c r="B4573" s="14"/>
      <c r="C4573" s="14"/>
      <c r="D4573" s="16"/>
      <c r="E4573" s="16"/>
      <c r="F4573" s="14"/>
      <c r="G4573" s="14"/>
      <c r="H4573" s="14"/>
      <c r="I4573" s="15"/>
      <c r="J4573" s="77"/>
      <c r="K4573" s="92"/>
    </row>
    <row r="4574" spans="1:11" ht="12.75" x14ac:dyDescent="0.2">
      <c r="A4574" s="14"/>
      <c r="B4574" s="14"/>
      <c r="C4574" s="14"/>
      <c r="D4574" s="16"/>
      <c r="E4574" s="16"/>
      <c r="F4574" s="14"/>
      <c r="G4574" s="14"/>
      <c r="H4574" s="14"/>
      <c r="I4574" s="15"/>
      <c r="J4574" s="77"/>
      <c r="K4574" s="92"/>
    </row>
    <row r="4575" spans="1:11" ht="12.75" x14ac:dyDescent="0.2">
      <c r="A4575" s="14"/>
      <c r="B4575" s="14"/>
      <c r="C4575" s="14"/>
      <c r="D4575" s="16"/>
      <c r="E4575" s="16"/>
      <c r="F4575" s="14"/>
      <c r="G4575" s="14"/>
      <c r="H4575" s="14"/>
      <c r="I4575" s="15"/>
      <c r="J4575" s="77"/>
      <c r="K4575" s="92"/>
    </row>
    <row r="4576" spans="1:11" ht="12.75" x14ac:dyDescent="0.2">
      <c r="A4576" s="14"/>
      <c r="B4576" s="14"/>
      <c r="C4576" s="14"/>
      <c r="D4576" s="16"/>
      <c r="E4576" s="16"/>
      <c r="F4576" s="14"/>
      <c r="G4576" s="14"/>
      <c r="H4576" s="14"/>
      <c r="I4576" s="15"/>
      <c r="J4576" s="77"/>
      <c r="K4576" s="92"/>
    </row>
    <row r="4577" spans="1:11" ht="12.75" x14ac:dyDescent="0.2">
      <c r="A4577" s="14"/>
      <c r="B4577" s="14"/>
      <c r="C4577" s="14"/>
      <c r="D4577" s="16"/>
      <c r="E4577" s="16"/>
      <c r="F4577" s="14"/>
      <c r="G4577" s="14"/>
      <c r="H4577" s="14"/>
      <c r="I4577" s="15"/>
      <c r="J4577" s="77"/>
      <c r="K4577" s="92"/>
    </row>
    <row r="4578" spans="1:11" ht="12.75" x14ac:dyDescent="0.2">
      <c r="A4578" s="14"/>
      <c r="B4578" s="14"/>
      <c r="C4578" s="14"/>
      <c r="D4578" s="16"/>
      <c r="E4578" s="16"/>
      <c r="F4578" s="14"/>
      <c r="G4578" s="14"/>
      <c r="H4578" s="14"/>
      <c r="I4578" s="15"/>
      <c r="J4578" s="77"/>
      <c r="K4578" s="92"/>
    </row>
    <row r="4579" spans="1:11" ht="12.75" x14ac:dyDescent="0.2">
      <c r="A4579" s="14"/>
      <c r="B4579" s="14"/>
      <c r="C4579" s="14"/>
      <c r="D4579" s="16"/>
      <c r="E4579" s="16"/>
      <c r="F4579" s="14"/>
      <c r="G4579" s="14"/>
      <c r="H4579" s="14"/>
      <c r="I4579" s="15"/>
      <c r="J4579" s="77"/>
      <c r="K4579" s="92"/>
    </row>
    <row r="4580" spans="1:11" ht="12.75" x14ac:dyDescent="0.2">
      <c r="A4580" s="14"/>
      <c r="B4580" s="14"/>
      <c r="C4580" s="14"/>
      <c r="D4580" s="16"/>
      <c r="E4580" s="16"/>
      <c r="F4580" s="14"/>
      <c r="G4580" s="14"/>
      <c r="H4580" s="14"/>
      <c r="I4580" s="15"/>
      <c r="J4580" s="77"/>
      <c r="K4580" s="92"/>
    </row>
    <row r="4581" spans="1:11" ht="12.75" x14ac:dyDescent="0.2">
      <c r="A4581" s="14"/>
      <c r="B4581" s="14"/>
      <c r="C4581" s="14"/>
      <c r="D4581" s="16"/>
      <c r="E4581" s="16"/>
      <c r="F4581" s="14"/>
      <c r="G4581" s="14"/>
      <c r="H4581" s="14"/>
      <c r="I4581" s="15"/>
      <c r="J4581" s="77"/>
      <c r="K4581" s="92"/>
    </row>
    <row r="4582" spans="1:11" ht="12.75" x14ac:dyDescent="0.2">
      <c r="A4582" s="14"/>
      <c r="B4582" s="14"/>
      <c r="C4582" s="14"/>
      <c r="D4582" s="16"/>
      <c r="E4582" s="16"/>
      <c r="F4582" s="14"/>
      <c r="G4582" s="14"/>
      <c r="H4582" s="14"/>
      <c r="I4582" s="15"/>
      <c r="J4582" s="77"/>
      <c r="K4582" s="92"/>
    </row>
    <row r="4583" spans="1:11" ht="12.75" x14ac:dyDescent="0.2">
      <c r="A4583" s="14"/>
      <c r="B4583" s="14"/>
      <c r="C4583" s="14"/>
      <c r="D4583" s="16"/>
      <c r="E4583" s="16"/>
      <c r="F4583" s="14"/>
      <c r="G4583" s="14"/>
      <c r="H4583" s="14"/>
      <c r="I4583" s="15"/>
      <c r="J4583" s="77"/>
      <c r="K4583" s="92"/>
    </row>
    <row r="4584" spans="1:11" ht="12.75" x14ac:dyDescent="0.2">
      <c r="A4584" s="14"/>
      <c r="B4584" s="14"/>
      <c r="C4584" s="14"/>
      <c r="D4584" s="16"/>
      <c r="E4584" s="16"/>
      <c r="F4584" s="14"/>
      <c r="G4584" s="14"/>
      <c r="H4584" s="14"/>
      <c r="I4584" s="15"/>
      <c r="J4584" s="77"/>
      <c r="K4584" s="92"/>
    </row>
    <row r="4585" spans="1:11" ht="12.75" x14ac:dyDescent="0.2">
      <c r="A4585" s="14"/>
      <c r="B4585" s="14"/>
      <c r="C4585" s="14"/>
      <c r="D4585" s="16"/>
      <c r="E4585" s="16"/>
      <c r="F4585" s="14"/>
      <c r="G4585" s="14"/>
      <c r="H4585" s="14"/>
      <c r="I4585" s="15"/>
      <c r="J4585" s="77"/>
      <c r="K4585" s="92"/>
    </row>
    <row r="4586" spans="1:11" ht="12.75" x14ac:dyDescent="0.2">
      <c r="A4586" s="14"/>
      <c r="B4586" s="14"/>
      <c r="C4586" s="14"/>
      <c r="D4586" s="16"/>
      <c r="E4586" s="16"/>
      <c r="F4586" s="14"/>
      <c r="G4586" s="14"/>
      <c r="H4586" s="14"/>
      <c r="I4586" s="15"/>
      <c r="J4586" s="77"/>
      <c r="K4586" s="92"/>
    </row>
    <row r="4587" spans="1:11" ht="12.75" x14ac:dyDescent="0.2">
      <c r="A4587" s="14"/>
      <c r="B4587" s="14"/>
      <c r="C4587" s="14"/>
      <c r="D4587" s="16"/>
      <c r="E4587" s="16"/>
      <c r="F4587" s="14"/>
      <c r="G4587" s="14"/>
      <c r="H4587" s="14"/>
      <c r="I4587" s="15"/>
      <c r="J4587" s="77"/>
      <c r="K4587" s="92"/>
    </row>
    <row r="4588" spans="1:11" ht="12.75" x14ac:dyDescent="0.2">
      <c r="A4588" s="14"/>
      <c r="B4588" s="14"/>
      <c r="C4588" s="14"/>
      <c r="D4588" s="16"/>
      <c r="E4588" s="16"/>
      <c r="F4588" s="14"/>
      <c r="G4588" s="14"/>
      <c r="H4588" s="14"/>
      <c r="I4588" s="15"/>
      <c r="J4588" s="77"/>
      <c r="K4588" s="92"/>
    </row>
    <row r="4589" spans="1:11" ht="12.75" x14ac:dyDescent="0.2">
      <c r="A4589" s="14"/>
      <c r="B4589" s="14"/>
      <c r="C4589" s="14"/>
      <c r="D4589" s="16"/>
      <c r="E4589" s="16"/>
      <c r="F4589" s="14"/>
      <c r="G4589" s="14"/>
      <c r="H4589" s="14"/>
      <c r="I4589" s="15"/>
      <c r="J4589" s="77"/>
      <c r="K4589" s="92"/>
    </row>
    <row r="4590" spans="1:11" ht="12.75" x14ac:dyDescent="0.2">
      <c r="A4590" s="14"/>
      <c r="B4590" s="14"/>
      <c r="C4590" s="14"/>
      <c r="D4590" s="16"/>
      <c r="E4590" s="16"/>
      <c r="F4590" s="14"/>
      <c r="G4590" s="14"/>
      <c r="H4590" s="14"/>
      <c r="I4590" s="15"/>
      <c r="J4590" s="77"/>
      <c r="K4590" s="92"/>
    </row>
    <row r="4591" spans="1:11" ht="12.75" x14ac:dyDescent="0.2">
      <c r="A4591" s="14"/>
      <c r="B4591" s="14"/>
      <c r="C4591" s="14"/>
      <c r="D4591" s="16"/>
      <c r="E4591" s="16"/>
      <c r="F4591" s="14"/>
      <c r="G4591" s="14"/>
      <c r="H4591" s="14"/>
      <c r="I4591" s="15"/>
      <c r="J4591" s="77"/>
      <c r="K4591" s="92"/>
    </row>
    <row r="4592" spans="1:11" ht="12.75" x14ac:dyDescent="0.2">
      <c r="A4592" s="14"/>
      <c r="B4592" s="14"/>
      <c r="C4592" s="14"/>
      <c r="D4592" s="16"/>
      <c r="E4592" s="16"/>
      <c r="F4592" s="14"/>
      <c r="G4592" s="14"/>
      <c r="H4592" s="14"/>
      <c r="I4592" s="15"/>
      <c r="J4592" s="77"/>
      <c r="K4592" s="92"/>
    </row>
    <row r="4593" spans="1:11" ht="12.75" x14ac:dyDescent="0.2">
      <c r="A4593" s="14"/>
      <c r="B4593" s="14"/>
      <c r="C4593" s="14"/>
      <c r="D4593" s="16"/>
      <c r="E4593" s="16"/>
      <c r="F4593" s="14"/>
      <c r="G4593" s="14"/>
      <c r="H4593" s="14"/>
      <c r="I4593" s="15"/>
      <c r="J4593" s="77"/>
      <c r="K4593" s="92"/>
    </row>
    <row r="4594" spans="1:11" ht="12.75" x14ac:dyDescent="0.2">
      <c r="A4594" s="14"/>
      <c r="B4594" s="14"/>
      <c r="C4594" s="14"/>
      <c r="D4594" s="16"/>
      <c r="E4594" s="16"/>
      <c r="F4594" s="14"/>
      <c r="G4594" s="14"/>
      <c r="H4594" s="14"/>
      <c r="I4594" s="15"/>
      <c r="J4594" s="77"/>
      <c r="K4594" s="92"/>
    </row>
    <row r="4595" spans="1:11" ht="12.75" x14ac:dyDescent="0.2">
      <c r="A4595" s="14"/>
      <c r="B4595" s="14"/>
      <c r="C4595" s="14"/>
      <c r="D4595" s="16"/>
      <c r="E4595" s="16"/>
      <c r="F4595" s="14"/>
      <c r="G4595" s="14"/>
      <c r="H4595" s="14"/>
      <c r="I4595" s="15"/>
      <c r="J4595" s="77"/>
      <c r="K4595" s="92"/>
    </row>
    <row r="4596" spans="1:11" ht="12.75" x14ac:dyDescent="0.2">
      <c r="A4596" s="14"/>
      <c r="B4596" s="14"/>
      <c r="C4596" s="14"/>
      <c r="D4596" s="16"/>
      <c r="E4596" s="16"/>
      <c r="F4596" s="14"/>
      <c r="G4596" s="14"/>
      <c r="H4596" s="14"/>
      <c r="I4596" s="15"/>
      <c r="J4596" s="77"/>
      <c r="K4596" s="92"/>
    </row>
    <row r="4597" spans="1:11" ht="12.75" x14ac:dyDescent="0.2">
      <c r="A4597" s="14"/>
      <c r="B4597" s="14"/>
      <c r="C4597" s="14"/>
      <c r="D4597" s="16"/>
      <c r="E4597" s="16"/>
      <c r="F4597" s="14"/>
      <c r="G4597" s="14"/>
      <c r="H4597" s="14"/>
      <c r="I4597" s="15"/>
      <c r="J4597" s="77"/>
      <c r="K4597" s="92"/>
    </row>
    <row r="4598" spans="1:11" ht="12.75" x14ac:dyDescent="0.2">
      <c r="A4598" s="14"/>
      <c r="B4598" s="14"/>
      <c r="C4598" s="14"/>
      <c r="D4598" s="16"/>
      <c r="E4598" s="16"/>
      <c r="F4598" s="14"/>
      <c r="G4598" s="14"/>
      <c r="H4598" s="14"/>
      <c r="I4598" s="15"/>
      <c r="J4598" s="77"/>
      <c r="K4598" s="92"/>
    </row>
    <row r="4599" spans="1:11" ht="12.75" x14ac:dyDescent="0.2">
      <c r="A4599" s="14"/>
      <c r="B4599" s="14"/>
      <c r="C4599" s="14"/>
      <c r="D4599" s="16"/>
      <c r="E4599" s="16"/>
      <c r="F4599" s="14"/>
      <c r="G4599" s="14"/>
      <c r="H4599" s="14"/>
      <c r="I4599" s="15"/>
      <c r="J4599" s="77"/>
      <c r="K4599" s="92"/>
    </row>
    <row r="4600" spans="1:11" ht="12.75" x14ac:dyDescent="0.2">
      <c r="A4600" s="14"/>
      <c r="B4600" s="14"/>
      <c r="C4600" s="14"/>
      <c r="D4600" s="16"/>
      <c r="E4600" s="16"/>
      <c r="F4600" s="14"/>
      <c r="G4600" s="14"/>
      <c r="H4600" s="14"/>
      <c r="I4600" s="15"/>
      <c r="J4600" s="77"/>
      <c r="K4600" s="92"/>
    </row>
    <row r="4601" spans="1:11" ht="12.75" x14ac:dyDescent="0.2">
      <c r="A4601" s="14"/>
      <c r="B4601" s="14"/>
      <c r="C4601" s="14"/>
      <c r="D4601" s="16"/>
      <c r="E4601" s="16"/>
      <c r="F4601" s="14"/>
      <c r="G4601" s="14"/>
      <c r="H4601" s="14"/>
      <c r="I4601" s="15"/>
      <c r="J4601" s="77"/>
      <c r="K4601" s="92"/>
    </row>
    <row r="4602" spans="1:11" ht="12.75" x14ac:dyDescent="0.2">
      <c r="A4602" s="14"/>
      <c r="B4602" s="14"/>
      <c r="C4602" s="14"/>
      <c r="D4602" s="16"/>
      <c r="E4602" s="16"/>
      <c r="F4602" s="14"/>
      <c r="G4602" s="14"/>
      <c r="H4602" s="14"/>
      <c r="I4602" s="15"/>
      <c r="J4602" s="77"/>
      <c r="K4602" s="92"/>
    </row>
    <row r="4603" spans="1:11" ht="12.75" x14ac:dyDescent="0.2">
      <c r="A4603" s="14"/>
      <c r="B4603" s="14"/>
      <c r="C4603" s="14"/>
      <c r="D4603" s="16"/>
      <c r="E4603" s="16"/>
      <c r="F4603" s="14"/>
      <c r="G4603" s="14"/>
      <c r="H4603" s="14"/>
      <c r="I4603" s="15"/>
      <c r="J4603" s="77"/>
      <c r="K4603" s="92"/>
    </row>
    <row r="4604" spans="1:11" ht="12.75" x14ac:dyDescent="0.2">
      <c r="A4604" s="14"/>
      <c r="B4604" s="14"/>
      <c r="C4604" s="14"/>
      <c r="D4604" s="16"/>
      <c r="E4604" s="16"/>
      <c r="F4604" s="14"/>
      <c r="G4604" s="14"/>
      <c r="H4604" s="14"/>
      <c r="I4604" s="15"/>
      <c r="J4604" s="77"/>
      <c r="K4604" s="92"/>
    </row>
    <row r="4605" spans="1:11" ht="12.75" x14ac:dyDescent="0.2">
      <c r="A4605" s="14"/>
      <c r="B4605" s="14"/>
      <c r="C4605" s="14"/>
      <c r="D4605" s="16"/>
      <c r="E4605" s="16"/>
      <c r="F4605" s="14"/>
      <c r="G4605" s="14"/>
      <c r="H4605" s="14"/>
      <c r="I4605" s="15"/>
      <c r="J4605" s="77"/>
      <c r="K4605" s="92"/>
    </row>
    <row r="4606" spans="1:11" ht="12.75" x14ac:dyDescent="0.2">
      <c r="A4606" s="14"/>
      <c r="B4606" s="14"/>
      <c r="C4606" s="14"/>
      <c r="D4606" s="16"/>
      <c r="E4606" s="16"/>
      <c r="F4606" s="14"/>
      <c r="G4606" s="14"/>
      <c r="H4606" s="14"/>
      <c r="I4606" s="15"/>
      <c r="J4606" s="77"/>
      <c r="K4606" s="92"/>
    </row>
    <row r="4607" spans="1:11" ht="12.75" x14ac:dyDescent="0.2">
      <c r="A4607" s="14"/>
      <c r="B4607" s="14"/>
      <c r="C4607" s="14"/>
      <c r="D4607" s="16"/>
      <c r="E4607" s="16"/>
      <c r="F4607" s="14"/>
      <c r="G4607" s="14"/>
      <c r="H4607" s="14"/>
      <c r="I4607" s="15"/>
      <c r="J4607" s="77"/>
      <c r="K4607" s="92"/>
    </row>
    <row r="4608" spans="1:11" ht="12.75" x14ac:dyDescent="0.2">
      <c r="A4608" s="14"/>
      <c r="B4608" s="14"/>
      <c r="C4608" s="14"/>
      <c r="D4608" s="16"/>
      <c r="E4608" s="16"/>
      <c r="F4608" s="14"/>
      <c r="G4608" s="14"/>
      <c r="H4608" s="14"/>
      <c r="I4608" s="15"/>
      <c r="J4608" s="77"/>
      <c r="K4608" s="92"/>
    </row>
    <row r="4609" spans="1:11" ht="12.75" x14ac:dyDescent="0.2">
      <c r="A4609" s="14"/>
      <c r="B4609" s="14"/>
      <c r="C4609" s="14"/>
      <c r="D4609" s="16"/>
      <c r="E4609" s="16"/>
      <c r="F4609" s="14"/>
      <c r="G4609" s="14"/>
      <c r="H4609" s="14"/>
      <c r="I4609" s="15"/>
      <c r="J4609" s="77"/>
      <c r="K4609" s="92"/>
    </row>
    <row r="4610" spans="1:11" ht="12.75" x14ac:dyDescent="0.2">
      <c r="A4610" s="14"/>
      <c r="B4610" s="14"/>
      <c r="C4610" s="14"/>
      <c r="D4610" s="16"/>
      <c r="E4610" s="16"/>
      <c r="F4610" s="14"/>
      <c r="G4610" s="14"/>
      <c r="H4610" s="14"/>
      <c r="I4610" s="15"/>
      <c r="J4610" s="77"/>
      <c r="K4610" s="92"/>
    </row>
    <row r="4611" spans="1:11" ht="12.75" x14ac:dyDescent="0.2">
      <c r="A4611" s="14"/>
      <c r="B4611" s="14"/>
      <c r="C4611" s="14"/>
      <c r="D4611" s="16"/>
      <c r="E4611" s="16"/>
      <c r="F4611" s="14"/>
      <c r="G4611" s="14"/>
      <c r="H4611" s="14"/>
      <c r="I4611" s="15"/>
      <c r="J4611" s="77"/>
      <c r="K4611" s="92"/>
    </row>
    <row r="4612" spans="1:11" ht="12.75" x14ac:dyDescent="0.2">
      <c r="A4612" s="14"/>
      <c r="B4612" s="14"/>
      <c r="C4612" s="14"/>
      <c r="D4612" s="16"/>
      <c r="E4612" s="16"/>
      <c r="F4612" s="14"/>
      <c r="G4612" s="14"/>
      <c r="H4612" s="14"/>
      <c r="I4612" s="15"/>
      <c r="J4612" s="77"/>
      <c r="K4612" s="92"/>
    </row>
    <row r="4613" spans="1:11" ht="12.75" x14ac:dyDescent="0.2">
      <c r="A4613" s="14"/>
      <c r="B4613" s="14"/>
      <c r="C4613" s="14"/>
      <c r="D4613" s="16"/>
      <c r="E4613" s="16"/>
      <c r="F4613" s="14"/>
      <c r="G4613" s="14"/>
      <c r="H4613" s="14"/>
      <c r="I4613" s="15"/>
      <c r="J4613" s="77"/>
      <c r="K4613" s="92"/>
    </row>
    <row r="4614" spans="1:11" ht="12.75" x14ac:dyDescent="0.2">
      <c r="A4614" s="14"/>
      <c r="B4614" s="14"/>
      <c r="C4614" s="14"/>
      <c r="D4614" s="16"/>
      <c r="E4614" s="16"/>
      <c r="F4614" s="14"/>
      <c r="G4614" s="14"/>
      <c r="H4614" s="14"/>
      <c r="I4614" s="15"/>
      <c r="J4614" s="77"/>
      <c r="K4614" s="92"/>
    </row>
    <row r="4615" spans="1:11" ht="12.75" x14ac:dyDescent="0.2">
      <c r="A4615" s="14"/>
      <c r="B4615" s="14"/>
      <c r="C4615" s="14"/>
      <c r="D4615" s="16"/>
      <c r="E4615" s="16"/>
      <c r="F4615" s="14"/>
      <c r="G4615" s="14"/>
      <c r="H4615" s="14"/>
      <c r="I4615" s="15"/>
      <c r="J4615" s="77"/>
      <c r="K4615" s="92"/>
    </row>
    <row r="4616" spans="1:11" ht="12.75" x14ac:dyDescent="0.2">
      <c r="A4616" s="14"/>
      <c r="B4616" s="14"/>
      <c r="C4616" s="14"/>
      <c r="D4616" s="16"/>
      <c r="E4616" s="16"/>
      <c r="F4616" s="14"/>
      <c r="G4616" s="14"/>
      <c r="H4616" s="14"/>
      <c r="I4616" s="15"/>
      <c r="J4616" s="77"/>
      <c r="K4616" s="92"/>
    </row>
    <row r="4617" spans="1:11" ht="12.75" x14ac:dyDescent="0.2">
      <c r="A4617" s="14"/>
      <c r="B4617" s="14"/>
      <c r="C4617" s="14"/>
      <c r="D4617" s="16"/>
      <c r="E4617" s="16"/>
      <c r="F4617" s="14"/>
      <c r="G4617" s="14"/>
      <c r="H4617" s="14"/>
      <c r="I4617" s="15"/>
      <c r="J4617" s="77"/>
      <c r="K4617" s="92"/>
    </row>
    <row r="4618" spans="1:11" ht="12.75" x14ac:dyDescent="0.2">
      <c r="A4618" s="14"/>
      <c r="B4618" s="14"/>
      <c r="C4618" s="14"/>
      <c r="D4618" s="16"/>
      <c r="E4618" s="16"/>
      <c r="F4618" s="14"/>
      <c r="G4618" s="14"/>
      <c r="H4618" s="14"/>
      <c r="I4618" s="15"/>
      <c r="J4618" s="77"/>
      <c r="K4618" s="92"/>
    </row>
    <row r="4619" spans="1:11" ht="12.75" x14ac:dyDescent="0.2">
      <c r="A4619" s="14"/>
      <c r="B4619" s="14"/>
      <c r="C4619" s="14"/>
      <c r="D4619" s="16"/>
      <c r="E4619" s="16"/>
      <c r="F4619" s="14"/>
      <c r="G4619" s="14"/>
      <c r="H4619" s="14"/>
      <c r="I4619" s="15"/>
      <c r="J4619" s="77"/>
      <c r="K4619" s="92"/>
    </row>
    <row r="4620" spans="1:11" ht="12.75" x14ac:dyDescent="0.2">
      <c r="A4620" s="14"/>
      <c r="B4620" s="14"/>
      <c r="C4620" s="14"/>
      <c r="D4620" s="16"/>
      <c r="E4620" s="16"/>
      <c r="F4620" s="14"/>
      <c r="G4620" s="14"/>
      <c r="H4620" s="14"/>
      <c r="I4620" s="15"/>
      <c r="J4620" s="77"/>
      <c r="K4620" s="92"/>
    </row>
    <row r="4621" spans="1:11" ht="12.75" x14ac:dyDescent="0.2">
      <c r="A4621" s="14"/>
      <c r="B4621" s="14"/>
      <c r="C4621" s="14"/>
      <c r="D4621" s="16"/>
      <c r="E4621" s="16"/>
      <c r="F4621" s="14"/>
      <c r="G4621" s="14"/>
      <c r="H4621" s="14"/>
      <c r="I4621" s="15"/>
      <c r="J4621" s="77"/>
      <c r="K4621" s="92"/>
    </row>
    <row r="4622" spans="1:11" ht="12.75" x14ac:dyDescent="0.2">
      <c r="A4622" s="14"/>
      <c r="B4622" s="14"/>
      <c r="C4622" s="14"/>
      <c r="D4622" s="16"/>
      <c r="E4622" s="16"/>
      <c r="F4622" s="14"/>
      <c r="G4622" s="14"/>
      <c r="H4622" s="14"/>
      <c r="I4622" s="15"/>
      <c r="J4622" s="77"/>
      <c r="K4622" s="92"/>
    </row>
    <row r="4623" spans="1:11" ht="12.75" x14ac:dyDescent="0.2">
      <c r="A4623" s="14"/>
      <c r="B4623" s="14"/>
      <c r="C4623" s="14"/>
      <c r="D4623" s="16"/>
      <c r="E4623" s="16"/>
      <c r="F4623" s="14"/>
      <c r="G4623" s="14"/>
      <c r="H4623" s="14"/>
      <c r="I4623" s="15"/>
      <c r="J4623" s="77"/>
      <c r="K4623" s="92"/>
    </row>
    <row r="4624" spans="1:11" ht="12.75" x14ac:dyDescent="0.2">
      <c r="A4624" s="14"/>
      <c r="B4624" s="14"/>
      <c r="C4624" s="14"/>
      <c r="D4624" s="16"/>
      <c r="E4624" s="16"/>
      <c r="F4624" s="14"/>
      <c r="G4624" s="14"/>
      <c r="H4624" s="14"/>
      <c r="I4624" s="15"/>
      <c r="J4624" s="77"/>
      <c r="K4624" s="92"/>
    </row>
    <row r="4625" spans="1:11" ht="12.75" x14ac:dyDescent="0.2">
      <c r="A4625" s="14"/>
      <c r="B4625" s="14"/>
      <c r="C4625" s="14"/>
      <c r="D4625" s="16"/>
      <c r="E4625" s="16"/>
      <c r="F4625" s="14"/>
      <c r="G4625" s="14"/>
      <c r="H4625" s="14"/>
      <c r="I4625" s="15"/>
      <c r="J4625" s="77"/>
      <c r="K4625" s="92"/>
    </row>
    <row r="4626" spans="1:11" ht="12.75" x14ac:dyDescent="0.2">
      <c r="A4626" s="14"/>
      <c r="B4626" s="14"/>
      <c r="C4626" s="14"/>
      <c r="D4626" s="16"/>
      <c r="E4626" s="16"/>
      <c r="F4626" s="14"/>
      <c r="G4626" s="14"/>
      <c r="H4626" s="14"/>
      <c r="I4626" s="15"/>
      <c r="J4626" s="77"/>
      <c r="K4626" s="92"/>
    </row>
    <row r="4627" spans="1:11" ht="12.75" x14ac:dyDescent="0.2">
      <c r="A4627" s="14"/>
      <c r="B4627" s="14"/>
      <c r="C4627" s="14"/>
      <c r="D4627" s="16"/>
      <c r="E4627" s="16"/>
      <c r="F4627" s="14"/>
      <c r="G4627" s="14"/>
      <c r="H4627" s="14"/>
      <c r="I4627" s="15"/>
      <c r="J4627" s="77"/>
      <c r="K4627" s="92"/>
    </row>
    <row r="4628" spans="1:11" ht="12.75" x14ac:dyDescent="0.2">
      <c r="A4628" s="14"/>
      <c r="B4628" s="14"/>
      <c r="C4628" s="14"/>
      <c r="D4628" s="16"/>
      <c r="E4628" s="16"/>
      <c r="F4628" s="14"/>
      <c r="G4628" s="14"/>
      <c r="H4628" s="14"/>
      <c r="I4628" s="15"/>
      <c r="J4628" s="77"/>
      <c r="K4628" s="92"/>
    </row>
    <row r="4629" spans="1:11" ht="12.75" x14ac:dyDescent="0.2">
      <c r="A4629" s="14"/>
      <c r="B4629" s="14"/>
      <c r="C4629" s="14"/>
      <c r="D4629" s="16"/>
      <c r="E4629" s="16"/>
      <c r="F4629" s="14"/>
      <c r="G4629" s="14"/>
      <c r="H4629" s="14"/>
      <c r="I4629" s="15"/>
      <c r="J4629" s="77"/>
      <c r="K4629" s="92"/>
    </row>
    <row r="4630" spans="1:11" ht="12.75" x14ac:dyDescent="0.2">
      <c r="A4630" s="14"/>
      <c r="B4630" s="14"/>
      <c r="C4630" s="14"/>
      <c r="D4630" s="16"/>
      <c r="E4630" s="16"/>
      <c r="F4630" s="14"/>
      <c r="G4630" s="14"/>
      <c r="H4630" s="14"/>
      <c r="I4630" s="15"/>
      <c r="J4630" s="77"/>
      <c r="K4630" s="92"/>
    </row>
    <row r="4631" spans="1:11" ht="12.75" x14ac:dyDescent="0.2">
      <c r="A4631" s="14"/>
      <c r="B4631" s="14"/>
      <c r="C4631" s="14"/>
      <c r="D4631" s="16"/>
      <c r="E4631" s="16"/>
      <c r="F4631" s="14"/>
      <c r="G4631" s="14"/>
      <c r="H4631" s="14"/>
      <c r="I4631" s="15"/>
      <c r="J4631" s="77"/>
      <c r="K4631" s="92"/>
    </row>
    <row r="4632" spans="1:11" ht="12.75" x14ac:dyDescent="0.2">
      <c r="A4632" s="14"/>
      <c r="B4632" s="14"/>
      <c r="C4632" s="14"/>
      <c r="D4632" s="16"/>
      <c r="E4632" s="16"/>
      <c r="F4632" s="14"/>
      <c r="G4632" s="14"/>
      <c r="H4632" s="14"/>
      <c r="I4632" s="15"/>
      <c r="J4632" s="77"/>
      <c r="K4632" s="92"/>
    </row>
    <row r="4633" spans="1:11" ht="12.75" x14ac:dyDescent="0.2">
      <c r="A4633" s="14"/>
      <c r="B4633" s="14"/>
      <c r="C4633" s="14"/>
      <c r="D4633" s="16"/>
      <c r="E4633" s="16"/>
      <c r="F4633" s="14"/>
      <c r="G4633" s="14"/>
      <c r="H4633" s="14"/>
      <c r="I4633" s="15"/>
      <c r="J4633" s="77"/>
      <c r="K4633" s="92"/>
    </row>
    <row r="4634" spans="1:11" ht="12.75" x14ac:dyDescent="0.2">
      <c r="A4634" s="14"/>
      <c r="B4634" s="14"/>
      <c r="C4634" s="14"/>
      <c r="D4634" s="16"/>
      <c r="E4634" s="16"/>
      <c r="F4634" s="14"/>
      <c r="G4634" s="14"/>
      <c r="H4634" s="14"/>
      <c r="I4634" s="15"/>
      <c r="J4634" s="77"/>
      <c r="K4634" s="92"/>
    </row>
    <row r="4635" spans="1:11" ht="12.75" x14ac:dyDescent="0.2">
      <c r="A4635" s="14"/>
      <c r="B4635" s="14"/>
      <c r="C4635" s="14"/>
      <c r="D4635" s="16"/>
      <c r="E4635" s="16"/>
      <c r="F4635" s="14"/>
      <c r="G4635" s="14"/>
      <c r="H4635" s="14"/>
      <c r="I4635" s="15"/>
      <c r="J4635" s="77"/>
      <c r="K4635" s="92"/>
    </row>
    <row r="4636" spans="1:11" ht="12.75" x14ac:dyDescent="0.2">
      <c r="A4636" s="14"/>
      <c r="B4636" s="14"/>
      <c r="C4636" s="14"/>
      <c r="D4636" s="16"/>
      <c r="E4636" s="16"/>
      <c r="F4636" s="14"/>
      <c r="G4636" s="14"/>
      <c r="H4636" s="14"/>
      <c r="I4636" s="15"/>
      <c r="J4636" s="77"/>
      <c r="K4636" s="92"/>
    </row>
    <row r="4637" spans="1:11" ht="12.75" x14ac:dyDescent="0.2">
      <c r="A4637" s="14"/>
      <c r="B4637" s="14"/>
      <c r="C4637" s="14"/>
      <c r="D4637" s="16"/>
      <c r="E4637" s="16"/>
      <c r="F4637" s="14"/>
      <c r="G4637" s="14"/>
      <c r="H4637" s="14"/>
      <c r="I4637" s="15"/>
      <c r="J4637" s="77"/>
      <c r="K4637" s="92"/>
    </row>
    <row r="4638" spans="1:11" ht="12.75" x14ac:dyDescent="0.2">
      <c r="A4638" s="14"/>
      <c r="B4638" s="14"/>
      <c r="C4638" s="14"/>
      <c r="D4638" s="16"/>
      <c r="E4638" s="16"/>
      <c r="F4638" s="14"/>
      <c r="G4638" s="14"/>
      <c r="H4638" s="14"/>
      <c r="I4638" s="15"/>
      <c r="J4638" s="77"/>
      <c r="K4638" s="92"/>
    </row>
    <row r="4639" spans="1:11" ht="12.75" x14ac:dyDescent="0.2">
      <c r="A4639" s="14"/>
      <c r="B4639" s="14"/>
      <c r="C4639" s="14"/>
      <c r="D4639" s="16"/>
      <c r="E4639" s="16"/>
      <c r="F4639" s="14"/>
      <c r="G4639" s="14"/>
      <c r="H4639" s="14"/>
      <c r="I4639" s="15"/>
      <c r="J4639" s="77"/>
      <c r="K4639" s="92"/>
    </row>
    <row r="4640" spans="1:11" ht="12.75" x14ac:dyDescent="0.2">
      <c r="A4640" s="14"/>
      <c r="B4640" s="14"/>
      <c r="C4640" s="14"/>
      <c r="D4640" s="16"/>
      <c r="E4640" s="16"/>
      <c r="F4640" s="14"/>
      <c r="G4640" s="14"/>
      <c r="H4640" s="14"/>
      <c r="I4640" s="15"/>
      <c r="J4640" s="77"/>
      <c r="K4640" s="92"/>
    </row>
    <row r="4641" spans="1:11" ht="12.75" x14ac:dyDescent="0.2">
      <c r="A4641" s="14"/>
      <c r="B4641" s="14"/>
      <c r="C4641" s="14"/>
      <c r="D4641" s="16"/>
      <c r="E4641" s="16"/>
      <c r="F4641" s="14"/>
      <c r="G4641" s="14"/>
      <c r="H4641" s="14"/>
      <c r="I4641" s="15"/>
      <c r="J4641" s="77"/>
      <c r="K4641" s="92"/>
    </row>
    <row r="4642" spans="1:11" ht="12.75" x14ac:dyDescent="0.2">
      <c r="A4642" s="14"/>
      <c r="B4642" s="14"/>
      <c r="C4642" s="14"/>
      <c r="D4642" s="16"/>
      <c r="E4642" s="16"/>
      <c r="F4642" s="14"/>
      <c r="G4642" s="14"/>
      <c r="H4642" s="14"/>
      <c r="I4642" s="15"/>
      <c r="J4642" s="77"/>
      <c r="K4642" s="92"/>
    </row>
    <row r="4643" spans="1:11" ht="12.75" x14ac:dyDescent="0.2">
      <c r="A4643" s="14"/>
      <c r="B4643" s="14"/>
      <c r="C4643" s="14"/>
      <c r="D4643" s="16"/>
      <c r="E4643" s="16"/>
      <c r="F4643" s="14"/>
      <c r="G4643" s="14"/>
      <c r="H4643" s="14"/>
      <c r="I4643" s="15"/>
      <c r="J4643" s="77"/>
      <c r="K4643" s="92"/>
    </row>
    <row r="4644" spans="1:11" ht="12.75" x14ac:dyDescent="0.2">
      <c r="A4644" s="14"/>
      <c r="B4644" s="14"/>
      <c r="C4644" s="14"/>
      <c r="D4644" s="16"/>
      <c r="E4644" s="16"/>
      <c r="F4644" s="14"/>
      <c r="G4644" s="14"/>
      <c r="H4644" s="14"/>
      <c r="I4644" s="15"/>
      <c r="J4644" s="77"/>
      <c r="K4644" s="92"/>
    </row>
    <row r="4645" spans="1:11" ht="12.75" x14ac:dyDescent="0.2">
      <c r="A4645" s="14"/>
      <c r="B4645" s="14"/>
      <c r="C4645" s="14"/>
      <c r="D4645" s="16"/>
      <c r="E4645" s="16"/>
      <c r="F4645" s="14"/>
      <c r="G4645" s="14"/>
      <c r="H4645" s="14"/>
      <c r="I4645" s="15"/>
      <c r="J4645" s="77"/>
      <c r="K4645" s="92"/>
    </row>
    <row r="4646" spans="1:11" ht="12.75" x14ac:dyDescent="0.2">
      <c r="A4646" s="14"/>
      <c r="B4646" s="14"/>
      <c r="C4646" s="14"/>
      <c r="D4646" s="16"/>
      <c r="E4646" s="16"/>
      <c r="F4646" s="14"/>
      <c r="G4646" s="14"/>
      <c r="H4646" s="14"/>
      <c r="I4646" s="15"/>
      <c r="J4646" s="77"/>
      <c r="K4646" s="92"/>
    </row>
    <row r="4647" spans="1:11" ht="12.75" x14ac:dyDescent="0.2">
      <c r="A4647" s="14"/>
      <c r="B4647" s="14"/>
      <c r="C4647" s="14"/>
      <c r="D4647" s="16"/>
      <c r="E4647" s="16"/>
      <c r="F4647" s="14"/>
      <c r="G4647" s="14"/>
      <c r="H4647" s="14"/>
      <c r="I4647" s="15"/>
      <c r="J4647" s="77"/>
      <c r="K4647" s="92"/>
    </row>
    <row r="4648" spans="1:11" ht="12.75" x14ac:dyDescent="0.2">
      <c r="A4648" s="14"/>
      <c r="B4648" s="14"/>
      <c r="C4648" s="14"/>
      <c r="D4648" s="16"/>
      <c r="E4648" s="16"/>
      <c r="F4648" s="14"/>
      <c r="G4648" s="14"/>
      <c r="H4648" s="14"/>
      <c r="I4648" s="15"/>
      <c r="J4648" s="77"/>
      <c r="K4648" s="92"/>
    </row>
    <row r="4649" spans="1:11" ht="12.75" x14ac:dyDescent="0.2">
      <c r="A4649" s="14"/>
      <c r="B4649" s="14"/>
      <c r="C4649" s="14"/>
      <c r="D4649" s="16"/>
      <c r="E4649" s="16"/>
      <c r="F4649" s="14"/>
      <c r="G4649" s="14"/>
      <c r="H4649" s="14"/>
      <c r="I4649" s="15"/>
      <c r="J4649" s="77"/>
      <c r="K4649" s="92"/>
    </row>
    <row r="4650" spans="1:11" ht="12.75" x14ac:dyDescent="0.2">
      <c r="A4650" s="14"/>
      <c r="B4650" s="14"/>
      <c r="C4650" s="14"/>
      <c r="D4650" s="16"/>
      <c r="E4650" s="16"/>
      <c r="F4650" s="14"/>
      <c r="G4650" s="14"/>
      <c r="H4650" s="14"/>
      <c r="I4650" s="15"/>
      <c r="J4650" s="77"/>
      <c r="K4650" s="92"/>
    </row>
    <row r="4651" spans="1:11" ht="12.75" x14ac:dyDescent="0.2">
      <c r="A4651" s="14"/>
      <c r="B4651" s="14"/>
      <c r="C4651" s="14"/>
      <c r="D4651" s="16"/>
      <c r="E4651" s="16"/>
      <c r="F4651" s="14"/>
      <c r="G4651" s="14"/>
      <c r="H4651" s="14"/>
      <c r="I4651" s="15"/>
      <c r="J4651" s="77"/>
      <c r="K4651" s="92"/>
    </row>
    <row r="4652" spans="1:11" ht="12.75" x14ac:dyDescent="0.2">
      <c r="A4652" s="14"/>
      <c r="B4652" s="14"/>
      <c r="C4652" s="14"/>
      <c r="D4652" s="16"/>
      <c r="E4652" s="16"/>
      <c r="F4652" s="14"/>
      <c r="G4652" s="14"/>
      <c r="H4652" s="14"/>
      <c r="I4652" s="15"/>
      <c r="J4652" s="77"/>
      <c r="K4652" s="92"/>
    </row>
    <row r="4653" spans="1:11" ht="12.75" x14ac:dyDescent="0.2">
      <c r="A4653" s="14"/>
      <c r="B4653" s="14"/>
      <c r="C4653" s="14"/>
      <c r="D4653" s="16"/>
      <c r="E4653" s="16"/>
      <c r="F4653" s="14"/>
      <c r="G4653" s="14"/>
      <c r="H4653" s="14"/>
      <c r="I4653" s="15"/>
      <c r="J4653" s="77"/>
      <c r="K4653" s="92"/>
    </row>
    <row r="4654" spans="1:11" ht="12.75" x14ac:dyDescent="0.2">
      <c r="A4654" s="14"/>
      <c r="B4654" s="14"/>
      <c r="C4654" s="14"/>
      <c r="D4654" s="16"/>
      <c r="E4654" s="16"/>
      <c r="F4654" s="14"/>
      <c r="G4654" s="14"/>
      <c r="H4654" s="14"/>
      <c r="I4654" s="15"/>
      <c r="J4654" s="77"/>
      <c r="K4654" s="92"/>
    </row>
    <row r="4655" spans="1:11" ht="12.75" x14ac:dyDescent="0.2">
      <c r="A4655" s="14"/>
      <c r="B4655" s="14"/>
      <c r="C4655" s="14"/>
      <c r="D4655" s="16"/>
      <c r="E4655" s="16"/>
      <c r="F4655" s="14"/>
      <c r="G4655" s="14"/>
      <c r="H4655" s="14"/>
      <c r="I4655" s="15"/>
      <c r="J4655" s="77"/>
      <c r="K4655" s="92"/>
    </row>
    <row r="4656" spans="1:11" ht="12.75" x14ac:dyDescent="0.2">
      <c r="A4656" s="14"/>
      <c r="B4656" s="14"/>
      <c r="C4656" s="14"/>
      <c r="D4656" s="16"/>
      <c r="E4656" s="16"/>
      <c r="F4656" s="14"/>
      <c r="G4656" s="14"/>
      <c r="H4656" s="14"/>
      <c r="I4656" s="15"/>
      <c r="J4656" s="77"/>
      <c r="K4656" s="92"/>
    </row>
    <row r="4657" spans="1:11" ht="12.75" x14ac:dyDescent="0.2">
      <c r="A4657" s="14"/>
      <c r="B4657" s="14"/>
      <c r="C4657" s="14"/>
      <c r="D4657" s="16"/>
      <c r="E4657" s="16"/>
      <c r="F4657" s="14"/>
      <c r="G4657" s="14"/>
      <c r="H4657" s="14"/>
      <c r="I4657" s="15"/>
      <c r="J4657" s="77"/>
      <c r="K4657" s="92"/>
    </row>
    <row r="4658" spans="1:11" ht="12.75" x14ac:dyDescent="0.2">
      <c r="A4658" s="14"/>
      <c r="B4658" s="14"/>
      <c r="C4658" s="14"/>
      <c r="D4658" s="16"/>
      <c r="E4658" s="16"/>
      <c r="F4658" s="14"/>
      <c r="G4658" s="14"/>
      <c r="H4658" s="14"/>
      <c r="I4658" s="15"/>
      <c r="J4658" s="77"/>
      <c r="K4658" s="92"/>
    </row>
    <row r="4659" spans="1:11" ht="12.75" x14ac:dyDescent="0.2">
      <c r="A4659" s="14"/>
      <c r="B4659" s="14"/>
      <c r="C4659" s="14"/>
      <c r="D4659" s="16"/>
      <c r="E4659" s="16"/>
      <c r="F4659" s="14"/>
      <c r="G4659" s="14"/>
      <c r="H4659" s="14"/>
      <c r="I4659" s="15"/>
      <c r="J4659" s="77"/>
      <c r="K4659" s="92"/>
    </row>
    <row r="4660" spans="1:11" ht="12.75" x14ac:dyDescent="0.2">
      <c r="A4660" s="14"/>
      <c r="B4660" s="14"/>
      <c r="C4660" s="14"/>
      <c r="D4660" s="16"/>
      <c r="E4660" s="16"/>
      <c r="F4660" s="14"/>
      <c r="G4660" s="14"/>
      <c r="H4660" s="14"/>
      <c r="I4660" s="15"/>
      <c r="J4660" s="77"/>
      <c r="K4660" s="92"/>
    </row>
    <row r="4661" spans="1:11" ht="12.75" x14ac:dyDescent="0.2">
      <c r="A4661" s="14"/>
      <c r="B4661" s="14"/>
      <c r="C4661" s="14"/>
      <c r="D4661" s="16"/>
      <c r="E4661" s="16"/>
      <c r="F4661" s="14"/>
      <c r="G4661" s="14"/>
      <c r="H4661" s="14"/>
      <c r="I4661" s="15"/>
      <c r="J4661" s="77"/>
      <c r="K4661" s="92"/>
    </row>
    <row r="4662" spans="1:11" ht="12.75" x14ac:dyDescent="0.2">
      <c r="A4662" s="14"/>
      <c r="B4662" s="14"/>
      <c r="C4662" s="14"/>
      <c r="D4662" s="16"/>
      <c r="E4662" s="16"/>
      <c r="F4662" s="14"/>
      <c r="G4662" s="14"/>
      <c r="H4662" s="14"/>
      <c r="I4662" s="15"/>
      <c r="J4662" s="77"/>
      <c r="K4662" s="92"/>
    </row>
    <row r="4663" spans="1:11" ht="12.75" x14ac:dyDescent="0.2">
      <c r="A4663" s="14"/>
      <c r="B4663" s="14"/>
      <c r="C4663" s="14"/>
      <c r="D4663" s="16"/>
      <c r="E4663" s="16"/>
      <c r="F4663" s="14"/>
      <c r="G4663" s="14"/>
      <c r="H4663" s="14"/>
      <c r="I4663" s="15"/>
      <c r="J4663" s="77"/>
      <c r="K4663" s="92"/>
    </row>
    <row r="4664" spans="1:11" ht="12.75" x14ac:dyDescent="0.2">
      <c r="A4664" s="14"/>
      <c r="B4664" s="14"/>
      <c r="C4664" s="14"/>
      <c r="D4664" s="16"/>
      <c r="E4664" s="16"/>
      <c r="F4664" s="14"/>
      <c r="G4664" s="14"/>
      <c r="H4664" s="14"/>
      <c r="I4664" s="15"/>
      <c r="J4664" s="77"/>
      <c r="K4664" s="92"/>
    </row>
    <row r="4665" spans="1:11" ht="12.75" x14ac:dyDescent="0.2">
      <c r="A4665" s="14"/>
      <c r="B4665" s="14"/>
      <c r="C4665" s="14"/>
      <c r="D4665" s="16"/>
      <c r="E4665" s="16"/>
      <c r="F4665" s="14"/>
      <c r="G4665" s="14"/>
      <c r="H4665" s="14"/>
      <c r="I4665" s="15"/>
      <c r="J4665" s="77"/>
      <c r="K4665" s="92"/>
    </row>
    <row r="4666" spans="1:11" x14ac:dyDescent="0.2">
      <c r="A4666" s="14"/>
      <c r="B4666" s="14"/>
      <c r="C4666" s="14"/>
      <c r="D4666" s="16"/>
      <c r="E4666" s="16"/>
      <c r="F4666" s="14"/>
      <c r="G4666" s="14"/>
      <c r="H4666" s="14"/>
      <c r="I4666" s="15"/>
      <c r="J4666" s="77"/>
    </row>
    <row r="4667" spans="1:11" x14ac:dyDescent="0.2">
      <c r="A4667" s="14"/>
      <c r="B4667" s="14"/>
      <c r="C4667" s="14"/>
      <c r="D4667" s="16"/>
      <c r="E4667" s="16"/>
      <c r="F4667" s="14"/>
      <c r="G4667" s="14"/>
      <c r="H4667" s="14"/>
      <c r="I4667" s="15"/>
      <c r="J4667" s="77"/>
    </row>
    <row r="4668" spans="1:11" x14ac:dyDescent="0.2">
      <c r="A4668" s="14"/>
      <c r="B4668" s="14"/>
      <c r="C4668" s="14"/>
      <c r="D4668" s="16"/>
      <c r="E4668" s="16"/>
      <c r="F4668" s="14"/>
      <c r="G4668" s="14"/>
      <c r="H4668" s="14"/>
      <c r="I4668" s="15"/>
      <c r="J4668" s="77"/>
    </row>
    <row r="4669" spans="1:11" x14ac:dyDescent="0.2">
      <c r="A4669" s="14"/>
      <c r="B4669" s="14"/>
      <c r="C4669" s="14"/>
      <c r="D4669" s="16"/>
      <c r="E4669" s="16"/>
      <c r="F4669" s="14"/>
      <c r="G4669" s="14"/>
      <c r="H4669" s="14"/>
      <c r="I4669" s="15"/>
      <c r="J4669" s="77"/>
    </row>
    <row r="4670" spans="1:11" x14ac:dyDescent="0.2">
      <c r="A4670" s="14"/>
      <c r="B4670" s="14"/>
      <c r="C4670" s="14"/>
      <c r="D4670" s="16"/>
      <c r="E4670" s="16"/>
      <c r="F4670" s="14"/>
      <c r="G4670" s="14"/>
      <c r="H4670" s="14"/>
      <c r="I4670" s="15"/>
      <c r="J4670" s="77"/>
    </row>
    <row r="4671" spans="1:11" x14ac:dyDescent="0.2">
      <c r="A4671" s="14"/>
      <c r="B4671" s="14"/>
      <c r="C4671" s="14"/>
      <c r="D4671" s="16"/>
      <c r="E4671" s="16"/>
      <c r="F4671" s="14"/>
      <c r="G4671" s="14"/>
      <c r="H4671" s="14"/>
      <c r="I4671" s="15"/>
      <c r="J4671" s="77"/>
    </row>
    <row r="4672" spans="1:11"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row r="5001" spans="1:10" x14ac:dyDescent="0.2">
      <c r="A5001" s="14"/>
      <c r="B5001" s="14"/>
      <c r="C5001" s="14"/>
      <c r="D5001" s="16"/>
      <c r="E5001" s="16"/>
      <c r="F5001" s="14"/>
      <c r="G5001" s="14"/>
      <c r="H5001" s="14"/>
      <c r="I5001" s="15"/>
      <c r="J5001" s="77"/>
    </row>
    <row r="5002" spans="1:10" x14ac:dyDescent="0.2">
      <c r="A5002" s="14"/>
      <c r="B5002" s="14"/>
      <c r="C5002" s="14"/>
      <c r="D5002" s="16"/>
      <c r="E5002" s="16"/>
      <c r="F5002" s="14"/>
      <c r="G5002" s="14"/>
      <c r="H5002" s="14"/>
      <c r="I5002" s="15"/>
      <c r="J5002" s="77"/>
    </row>
    <row r="5003" spans="1:10" x14ac:dyDescent="0.2">
      <c r="A5003" s="14"/>
      <c r="B5003" s="14"/>
      <c r="C5003" s="14"/>
      <c r="D5003" s="16"/>
      <c r="E5003" s="16"/>
      <c r="F5003" s="14"/>
      <c r="G5003" s="14"/>
      <c r="H5003" s="14"/>
      <c r="I5003" s="15"/>
      <c r="J5003" s="77"/>
    </row>
    <row r="5004" spans="1:10" x14ac:dyDescent="0.2">
      <c r="A5004" s="14"/>
      <c r="B5004" s="14"/>
      <c r="C5004" s="14"/>
      <c r="D5004" s="16"/>
      <c r="E5004" s="16"/>
      <c r="F5004" s="14"/>
      <c r="G5004" s="14"/>
      <c r="H5004" s="14"/>
      <c r="I5004" s="15"/>
      <c r="J5004" s="77"/>
    </row>
    <row r="5005" spans="1:10" x14ac:dyDescent="0.2">
      <c r="A5005" s="14"/>
      <c r="B5005" s="14"/>
      <c r="C5005" s="14"/>
      <c r="D5005" s="16"/>
      <c r="E5005" s="16"/>
      <c r="F5005" s="14"/>
      <c r="G5005" s="14"/>
      <c r="H5005" s="14"/>
      <c r="I5005" s="15"/>
      <c r="J5005" s="77"/>
    </row>
    <row r="5006" spans="1:10" x14ac:dyDescent="0.2">
      <c r="A5006" s="14"/>
      <c r="B5006" s="14"/>
      <c r="C5006" s="14"/>
      <c r="D5006" s="16"/>
      <c r="E5006" s="16"/>
      <c r="F5006" s="14"/>
      <c r="G5006" s="14"/>
      <c r="H5006" s="14"/>
      <c r="I5006" s="15"/>
      <c r="J5006" s="77"/>
    </row>
    <row r="5007" spans="1:10" x14ac:dyDescent="0.2">
      <c r="A5007" s="14"/>
      <c r="B5007" s="14"/>
      <c r="C5007" s="14"/>
      <c r="D5007" s="16"/>
      <c r="E5007" s="16"/>
      <c r="F5007" s="14"/>
      <c r="G5007" s="14"/>
      <c r="H5007" s="14"/>
      <c r="I5007" s="15"/>
      <c r="J5007" s="77"/>
    </row>
    <row r="5008" spans="1:10" x14ac:dyDescent="0.2">
      <c r="A5008" s="14"/>
      <c r="B5008" s="14"/>
      <c r="C5008" s="14"/>
      <c r="D5008" s="16"/>
      <c r="E5008" s="16"/>
      <c r="F5008" s="14"/>
      <c r="G5008" s="14"/>
      <c r="H5008" s="14"/>
      <c r="I5008" s="15"/>
      <c r="J5008" s="77"/>
    </row>
    <row r="5009" spans="1:10" x14ac:dyDescent="0.2">
      <c r="A5009" s="14"/>
      <c r="B5009" s="14"/>
      <c r="C5009" s="14"/>
      <c r="D5009" s="16"/>
      <c r="E5009" s="16"/>
      <c r="F5009" s="14"/>
      <c r="G5009" s="14"/>
      <c r="H5009" s="14"/>
      <c r="I5009" s="15"/>
      <c r="J5009" s="77"/>
    </row>
    <row r="5010" spans="1:10" x14ac:dyDescent="0.2">
      <c r="A5010" s="14"/>
      <c r="B5010" s="14"/>
      <c r="C5010" s="14"/>
      <c r="D5010" s="16"/>
      <c r="E5010" s="16"/>
      <c r="F5010" s="14"/>
      <c r="G5010" s="14"/>
      <c r="H5010" s="14"/>
      <c r="I5010" s="15"/>
      <c r="J5010" s="77"/>
    </row>
    <row r="5011" spans="1:10" x14ac:dyDescent="0.2">
      <c r="A5011" s="14"/>
      <c r="B5011" s="14"/>
      <c r="C5011" s="14"/>
      <c r="D5011" s="16"/>
      <c r="E5011" s="16"/>
      <c r="F5011" s="14"/>
      <c r="G5011" s="14"/>
      <c r="H5011" s="14"/>
      <c r="I5011" s="15"/>
      <c r="J5011" s="77"/>
    </row>
    <row r="5012" spans="1:10" x14ac:dyDescent="0.2">
      <c r="A5012" s="14"/>
      <c r="B5012" s="14"/>
      <c r="C5012" s="14"/>
      <c r="D5012" s="16"/>
      <c r="E5012" s="16"/>
      <c r="F5012" s="14"/>
      <c r="G5012" s="14"/>
      <c r="H5012" s="14"/>
      <c r="I5012" s="15"/>
      <c r="J5012" s="77"/>
    </row>
    <row r="5013" spans="1:10" x14ac:dyDescent="0.2">
      <c r="A5013" s="14"/>
      <c r="B5013" s="14"/>
      <c r="C5013" s="14"/>
      <c r="D5013" s="16"/>
      <c r="E5013" s="16"/>
      <c r="F5013" s="14"/>
      <c r="G5013" s="14"/>
      <c r="H5013" s="14"/>
      <c r="I5013" s="15"/>
      <c r="J5013" s="77"/>
    </row>
    <row r="5014" spans="1:10" x14ac:dyDescent="0.2">
      <c r="A5014" s="14"/>
      <c r="B5014" s="14"/>
      <c r="C5014" s="14"/>
      <c r="D5014" s="16"/>
      <c r="E5014" s="16"/>
      <c r="F5014" s="14"/>
      <c r="G5014" s="14"/>
      <c r="H5014" s="14"/>
      <c r="I5014" s="15"/>
      <c r="J5014" s="77"/>
    </row>
    <row r="5015" spans="1:10" x14ac:dyDescent="0.2">
      <c r="A5015" s="14"/>
      <c r="B5015" s="14"/>
      <c r="C5015" s="14"/>
      <c r="D5015" s="16"/>
      <c r="E5015" s="16"/>
      <c r="F5015" s="14"/>
      <c r="G5015" s="14"/>
      <c r="H5015" s="14"/>
      <c r="I5015" s="15"/>
      <c r="J5015" s="77"/>
    </row>
    <row r="5016" spans="1:10" x14ac:dyDescent="0.2">
      <c r="A5016" s="14"/>
      <c r="B5016" s="14"/>
      <c r="C5016" s="14"/>
      <c r="D5016" s="16"/>
      <c r="E5016" s="16"/>
      <c r="F5016" s="14"/>
      <c r="G5016" s="14"/>
      <c r="H5016" s="14"/>
      <c r="I5016" s="15"/>
      <c r="J5016" s="77"/>
    </row>
    <row r="5017" spans="1:10" x14ac:dyDescent="0.2">
      <c r="A5017" s="14"/>
      <c r="B5017" s="14"/>
      <c r="C5017" s="14"/>
      <c r="D5017" s="16"/>
      <c r="E5017" s="16"/>
      <c r="F5017" s="14"/>
      <c r="G5017" s="14"/>
      <c r="H5017" s="14"/>
      <c r="I5017" s="15"/>
      <c r="J5017" s="77"/>
    </row>
    <row r="5018" spans="1:10" x14ac:dyDescent="0.2">
      <c r="A5018" s="14"/>
      <c r="B5018" s="14"/>
      <c r="C5018" s="14"/>
      <c r="D5018" s="16"/>
      <c r="E5018" s="16"/>
      <c r="F5018" s="14"/>
      <c r="G5018" s="14"/>
      <c r="H5018" s="14"/>
      <c r="I5018" s="15"/>
      <c r="J5018" s="77"/>
    </row>
    <row r="5019" spans="1:10" x14ac:dyDescent="0.2">
      <c r="A5019" s="14"/>
      <c r="B5019" s="14"/>
      <c r="C5019" s="14"/>
      <c r="D5019" s="16"/>
      <c r="E5019" s="16"/>
      <c r="F5019" s="14"/>
      <c r="G5019" s="14"/>
      <c r="H5019" s="14"/>
      <c r="I5019" s="15"/>
      <c r="J5019" s="77"/>
    </row>
    <row r="5020" spans="1:10" x14ac:dyDescent="0.2">
      <c r="A5020" s="14"/>
      <c r="B5020" s="14"/>
      <c r="C5020" s="14"/>
      <c r="D5020" s="16"/>
      <c r="E5020" s="16"/>
      <c r="F5020" s="14"/>
      <c r="G5020" s="14"/>
      <c r="H5020" s="14"/>
      <c r="I5020" s="15"/>
      <c r="J5020" s="77"/>
    </row>
    <row r="5021" spans="1:10" x14ac:dyDescent="0.2">
      <c r="A5021" s="14"/>
      <c r="B5021" s="14"/>
      <c r="C5021" s="14"/>
      <c r="D5021" s="16"/>
      <c r="E5021" s="16"/>
      <c r="F5021" s="14"/>
      <c r="G5021" s="14"/>
      <c r="H5021" s="14"/>
      <c r="I5021" s="15"/>
      <c r="J5021" s="77"/>
    </row>
    <row r="5022" spans="1:10" x14ac:dyDescent="0.2">
      <c r="A5022" s="14"/>
      <c r="B5022" s="14"/>
      <c r="C5022" s="14"/>
      <c r="D5022" s="16"/>
      <c r="E5022" s="16"/>
      <c r="F5022" s="14"/>
      <c r="G5022" s="14"/>
      <c r="H5022" s="14"/>
      <c r="I5022" s="15"/>
      <c r="J5022" s="77"/>
    </row>
    <row r="5023" spans="1:10" x14ac:dyDescent="0.2">
      <c r="A5023" s="14"/>
      <c r="B5023" s="14"/>
      <c r="C5023" s="14"/>
      <c r="D5023" s="16"/>
      <c r="E5023" s="16"/>
      <c r="F5023" s="14"/>
      <c r="G5023" s="14"/>
      <c r="H5023" s="14"/>
      <c r="I5023" s="15"/>
      <c r="J5023" s="77"/>
    </row>
    <row r="5024" spans="1:10" x14ac:dyDescent="0.2">
      <c r="A5024" s="14"/>
      <c r="B5024" s="14"/>
      <c r="C5024" s="14"/>
      <c r="D5024" s="16"/>
      <c r="E5024" s="16"/>
      <c r="F5024" s="14"/>
      <c r="G5024" s="14"/>
      <c r="H5024" s="14"/>
      <c r="I5024" s="15"/>
      <c r="J5024" s="77"/>
    </row>
    <row r="5025" spans="1:10" x14ac:dyDescent="0.2">
      <c r="A5025" s="14"/>
      <c r="B5025" s="14"/>
      <c r="C5025" s="14"/>
      <c r="D5025" s="16"/>
      <c r="E5025" s="16"/>
      <c r="F5025" s="14"/>
      <c r="G5025" s="14"/>
      <c r="H5025" s="14"/>
      <c r="I5025" s="15"/>
      <c r="J5025" s="77"/>
    </row>
    <row r="5026" spans="1:10" x14ac:dyDescent="0.2">
      <c r="A5026" s="14"/>
      <c r="B5026" s="14"/>
      <c r="C5026" s="14"/>
      <c r="D5026" s="16"/>
      <c r="E5026" s="16"/>
      <c r="F5026" s="14"/>
      <c r="G5026" s="14"/>
      <c r="H5026" s="14"/>
      <c r="I5026" s="15"/>
      <c r="J5026" s="77"/>
    </row>
    <row r="5027" spans="1:10" x14ac:dyDescent="0.2">
      <c r="A5027" s="14"/>
      <c r="B5027" s="14"/>
      <c r="C5027" s="14"/>
      <c r="D5027" s="16"/>
      <c r="E5027" s="16"/>
      <c r="F5027" s="14"/>
      <c r="G5027" s="14"/>
      <c r="H5027" s="14"/>
      <c r="I5027" s="15"/>
      <c r="J5027" s="77"/>
    </row>
    <row r="5028" spans="1:10" x14ac:dyDescent="0.2">
      <c r="A5028" s="14"/>
      <c r="B5028" s="14"/>
      <c r="C5028" s="14"/>
      <c r="D5028" s="16"/>
      <c r="E5028" s="16"/>
      <c r="F5028" s="14"/>
      <c r="G5028" s="14"/>
      <c r="H5028" s="14"/>
      <c r="I5028" s="15"/>
      <c r="J5028" s="77"/>
    </row>
    <row r="5029" spans="1:10" x14ac:dyDescent="0.2">
      <c r="A5029" s="14"/>
      <c r="B5029" s="14"/>
      <c r="C5029" s="14"/>
      <c r="D5029" s="16"/>
      <c r="E5029" s="16"/>
      <c r="F5029" s="14"/>
      <c r="G5029" s="14"/>
      <c r="H5029" s="14"/>
      <c r="I5029" s="15"/>
      <c r="J5029" s="77"/>
    </row>
    <row r="5030" spans="1:10" x14ac:dyDescent="0.2">
      <c r="A5030" s="14"/>
      <c r="B5030" s="14"/>
      <c r="C5030" s="14"/>
      <c r="D5030" s="16"/>
      <c r="E5030" s="16"/>
      <c r="F5030" s="14"/>
      <c r="G5030" s="14"/>
      <c r="H5030" s="14"/>
      <c r="I5030" s="15"/>
      <c r="J5030" s="77"/>
    </row>
    <row r="5031" spans="1:10" x14ac:dyDescent="0.2">
      <c r="A5031" s="14"/>
      <c r="B5031" s="14"/>
      <c r="C5031" s="14"/>
      <c r="D5031" s="16"/>
      <c r="E5031" s="16"/>
      <c r="F5031" s="14"/>
      <c r="G5031" s="14"/>
      <c r="H5031" s="14"/>
      <c r="I5031" s="15"/>
      <c r="J5031" s="77"/>
    </row>
    <row r="5032" spans="1:10" x14ac:dyDescent="0.2">
      <c r="A5032" s="14"/>
      <c r="B5032" s="14"/>
      <c r="C5032" s="14"/>
      <c r="D5032" s="16"/>
      <c r="E5032" s="16"/>
      <c r="F5032" s="14"/>
      <c r="G5032" s="14"/>
      <c r="H5032" s="14"/>
      <c r="I5032" s="15"/>
      <c r="J5032" s="77"/>
    </row>
    <row r="5033" spans="1:10" x14ac:dyDescent="0.2">
      <c r="A5033" s="14"/>
      <c r="B5033" s="14"/>
      <c r="C5033" s="14"/>
      <c r="D5033" s="16"/>
      <c r="E5033" s="16"/>
      <c r="F5033" s="14"/>
      <c r="G5033" s="14"/>
      <c r="H5033" s="14"/>
      <c r="I5033" s="15"/>
      <c r="J5033" s="77"/>
    </row>
    <row r="5034" spans="1:10" x14ac:dyDescent="0.2">
      <c r="A5034" s="14"/>
      <c r="B5034" s="14"/>
      <c r="C5034" s="14"/>
      <c r="D5034" s="16"/>
      <c r="E5034" s="16"/>
      <c r="F5034" s="14"/>
      <c r="G5034" s="14"/>
      <c r="H5034" s="14"/>
      <c r="I5034" s="15"/>
      <c r="J5034" s="77"/>
    </row>
    <row r="5035" spans="1:10" x14ac:dyDescent="0.2">
      <c r="A5035" s="14"/>
      <c r="B5035" s="14"/>
      <c r="C5035" s="14"/>
      <c r="D5035" s="16"/>
      <c r="E5035" s="16"/>
      <c r="F5035" s="14"/>
      <c r="G5035" s="14"/>
      <c r="H5035" s="14"/>
      <c r="I5035" s="15"/>
      <c r="J5035" s="77"/>
    </row>
    <row r="5036" spans="1:10" x14ac:dyDescent="0.2">
      <c r="A5036" s="14"/>
      <c r="B5036" s="14"/>
      <c r="C5036" s="14"/>
      <c r="D5036" s="16"/>
      <c r="E5036" s="16"/>
      <c r="F5036" s="14"/>
      <c r="G5036" s="14"/>
      <c r="H5036" s="14"/>
      <c r="I5036" s="15"/>
      <c r="J5036" s="77"/>
    </row>
    <row r="5037" spans="1:10" x14ac:dyDescent="0.2">
      <c r="A5037" s="14"/>
      <c r="B5037" s="14"/>
      <c r="C5037" s="14"/>
      <c r="D5037" s="16"/>
      <c r="E5037" s="16"/>
      <c r="F5037" s="14"/>
      <c r="G5037" s="14"/>
      <c r="H5037" s="14"/>
      <c r="I5037" s="15"/>
      <c r="J5037" s="77"/>
    </row>
    <row r="5038" spans="1:10" x14ac:dyDescent="0.2">
      <c r="A5038" s="14"/>
      <c r="B5038" s="14"/>
      <c r="C5038" s="14"/>
      <c r="D5038" s="16"/>
      <c r="E5038" s="16"/>
      <c r="F5038" s="14"/>
      <c r="G5038" s="14"/>
      <c r="H5038" s="14"/>
      <c r="I5038" s="15"/>
      <c r="J5038" s="77"/>
    </row>
    <row r="5039" spans="1:10" x14ac:dyDescent="0.2">
      <c r="A5039" s="14"/>
      <c r="B5039" s="14"/>
      <c r="C5039" s="14"/>
      <c r="D5039" s="16"/>
      <c r="E5039" s="16"/>
      <c r="F5039" s="14"/>
      <c r="G5039" s="14"/>
      <c r="H5039" s="14"/>
      <c r="I5039" s="15"/>
      <c r="J5039" s="77"/>
    </row>
    <row r="5040" spans="1:10" x14ac:dyDescent="0.2">
      <c r="A5040" s="14"/>
      <c r="B5040" s="14"/>
      <c r="C5040" s="14"/>
      <c r="D5040" s="16"/>
      <c r="E5040" s="16"/>
      <c r="F5040" s="14"/>
      <c r="G5040" s="14"/>
      <c r="H5040" s="14"/>
      <c r="I5040" s="15"/>
      <c r="J5040" s="77"/>
    </row>
    <row r="5041" spans="1:10" x14ac:dyDescent="0.2">
      <c r="A5041" s="14"/>
      <c r="B5041" s="14"/>
      <c r="C5041" s="14"/>
      <c r="D5041" s="16"/>
      <c r="E5041" s="16"/>
      <c r="F5041" s="14"/>
      <c r="G5041" s="14"/>
      <c r="H5041" s="14"/>
      <c r="I5041" s="15"/>
      <c r="J5041" s="77"/>
    </row>
    <row r="5042" spans="1:10" x14ac:dyDescent="0.2">
      <c r="A5042" s="14"/>
      <c r="B5042" s="14"/>
      <c r="C5042" s="14"/>
      <c r="D5042" s="16"/>
      <c r="E5042" s="16"/>
      <c r="F5042" s="14"/>
      <c r="G5042" s="14"/>
      <c r="H5042" s="14"/>
      <c r="I5042" s="15"/>
      <c r="J5042" s="77"/>
    </row>
    <row r="5043" spans="1:10" x14ac:dyDescent="0.2">
      <c r="A5043" s="14"/>
      <c r="B5043" s="14"/>
      <c r="C5043" s="14"/>
      <c r="D5043" s="16"/>
      <c r="E5043" s="16"/>
      <c r="F5043" s="14"/>
      <c r="G5043" s="14"/>
      <c r="H5043" s="14"/>
      <c r="I5043" s="15"/>
      <c r="J5043" s="77"/>
    </row>
    <row r="5044" spans="1:10" x14ac:dyDescent="0.2">
      <c r="A5044" s="14"/>
      <c r="B5044" s="14"/>
      <c r="C5044" s="14"/>
      <c r="D5044" s="16"/>
      <c r="E5044" s="16"/>
      <c r="F5044" s="14"/>
      <c r="G5044" s="14"/>
      <c r="H5044" s="14"/>
      <c r="I5044" s="15"/>
      <c r="J5044" s="77"/>
    </row>
    <row r="5045" spans="1:10" x14ac:dyDescent="0.2">
      <c r="A5045" s="14"/>
      <c r="B5045" s="14"/>
      <c r="C5045" s="14"/>
      <c r="D5045" s="16"/>
      <c r="E5045" s="16"/>
      <c r="F5045" s="14"/>
      <c r="G5045" s="14"/>
      <c r="H5045" s="14"/>
      <c r="I5045" s="15"/>
      <c r="J5045" s="77"/>
    </row>
    <row r="5046" spans="1:10" x14ac:dyDescent="0.2">
      <c r="A5046" s="14"/>
      <c r="B5046" s="14"/>
      <c r="C5046" s="14"/>
      <c r="D5046" s="16"/>
      <c r="E5046" s="16"/>
      <c r="F5046" s="14"/>
      <c r="G5046" s="14"/>
      <c r="H5046" s="14"/>
      <c r="I5046" s="15"/>
      <c r="J5046" s="77"/>
    </row>
    <row r="5047" spans="1:10" x14ac:dyDescent="0.2">
      <c r="A5047" s="14"/>
      <c r="B5047" s="14"/>
      <c r="C5047" s="14"/>
      <c r="D5047" s="16"/>
      <c r="E5047" s="16"/>
      <c r="F5047" s="14"/>
      <c r="G5047" s="14"/>
      <c r="H5047" s="14"/>
      <c r="I5047" s="15"/>
      <c r="J5047" s="77"/>
    </row>
    <row r="5048" spans="1:10" x14ac:dyDescent="0.2">
      <c r="A5048" s="14"/>
      <c r="B5048" s="14"/>
      <c r="C5048" s="14"/>
      <c r="D5048" s="16"/>
      <c r="E5048" s="16"/>
      <c r="F5048" s="14"/>
      <c r="G5048" s="14"/>
      <c r="H5048" s="14"/>
      <c r="I5048" s="15"/>
      <c r="J5048" s="77"/>
    </row>
    <row r="5049" spans="1:10" x14ac:dyDescent="0.2">
      <c r="A5049" s="14"/>
      <c r="B5049" s="14"/>
      <c r="C5049" s="14"/>
      <c r="D5049" s="16"/>
      <c r="E5049" s="16"/>
      <c r="F5049" s="14"/>
      <c r="G5049" s="14"/>
      <c r="H5049" s="14"/>
      <c r="I5049" s="15"/>
      <c r="J5049" s="77"/>
    </row>
    <row r="5050" spans="1:10" x14ac:dyDescent="0.2">
      <c r="A5050" s="14"/>
      <c r="B5050" s="14"/>
      <c r="C5050" s="14"/>
      <c r="D5050" s="16"/>
      <c r="E5050" s="16"/>
      <c r="F5050" s="14"/>
      <c r="G5050" s="14"/>
      <c r="H5050" s="14"/>
      <c r="I5050" s="15"/>
      <c r="J5050" s="77"/>
    </row>
    <row r="5051" spans="1:10" x14ac:dyDescent="0.2">
      <c r="A5051" s="14"/>
      <c r="B5051" s="14"/>
      <c r="C5051" s="14"/>
      <c r="D5051" s="16"/>
      <c r="E5051" s="16"/>
      <c r="F5051" s="14"/>
      <c r="G5051" s="14"/>
      <c r="H5051" s="14"/>
      <c r="I5051" s="15"/>
      <c r="J5051" s="77"/>
    </row>
    <row r="5052" spans="1:10" x14ac:dyDescent="0.2">
      <c r="A5052" s="14"/>
      <c r="B5052" s="14"/>
      <c r="C5052" s="14"/>
      <c r="D5052" s="16"/>
      <c r="E5052" s="16"/>
      <c r="F5052" s="14"/>
      <c r="G5052" s="14"/>
      <c r="H5052" s="14"/>
      <c r="I5052" s="15"/>
      <c r="J5052" s="77"/>
    </row>
    <row r="5053" spans="1:10" x14ac:dyDescent="0.2">
      <c r="A5053" s="14"/>
      <c r="B5053" s="14"/>
      <c r="C5053" s="14"/>
      <c r="D5053" s="16"/>
      <c r="E5053" s="16"/>
      <c r="F5053" s="14"/>
      <c r="G5053" s="14"/>
      <c r="H5053" s="14"/>
      <c r="I5053" s="15"/>
      <c r="J5053" s="77"/>
    </row>
    <row r="5054" spans="1:10" x14ac:dyDescent="0.2">
      <c r="A5054" s="14"/>
      <c r="B5054" s="14"/>
      <c r="C5054" s="14"/>
      <c r="D5054" s="16"/>
      <c r="E5054" s="16"/>
      <c r="F5054" s="14"/>
      <c r="G5054" s="14"/>
      <c r="H5054" s="14"/>
      <c r="I5054" s="15"/>
      <c r="J5054" s="77"/>
    </row>
    <row r="5055" spans="1:10" x14ac:dyDescent="0.2">
      <c r="A5055" s="14"/>
      <c r="B5055" s="14"/>
      <c r="C5055" s="14"/>
      <c r="D5055" s="16"/>
      <c r="E5055" s="16"/>
      <c r="F5055" s="14"/>
      <c r="G5055" s="14"/>
      <c r="H5055" s="14"/>
      <c r="I5055" s="15"/>
      <c r="J5055" s="77"/>
    </row>
    <row r="5056" spans="1:10" x14ac:dyDescent="0.2">
      <c r="A5056" s="14"/>
      <c r="B5056" s="14"/>
      <c r="C5056" s="14"/>
      <c r="D5056" s="16"/>
      <c r="E5056" s="16"/>
      <c r="F5056" s="14"/>
      <c r="G5056" s="14"/>
      <c r="H5056" s="14"/>
      <c r="I5056" s="15"/>
      <c r="J5056" s="77"/>
    </row>
    <row r="5057" spans="1:10" x14ac:dyDescent="0.2">
      <c r="A5057" s="14"/>
      <c r="B5057" s="14"/>
      <c r="C5057" s="14"/>
      <c r="D5057" s="16"/>
      <c r="E5057" s="16"/>
      <c r="F5057" s="14"/>
      <c r="G5057" s="14"/>
      <c r="H5057" s="14"/>
      <c r="I5057" s="15"/>
      <c r="J5057" s="77"/>
    </row>
    <row r="5058" spans="1:10" x14ac:dyDescent="0.2">
      <c r="A5058" s="14"/>
      <c r="B5058" s="14"/>
      <c r="C5058" s="14"/>
      <c r="D5058" s="16"/>
      <c r="E5058" s="16"/>
      <c r="F5058" s="14"/>
      <c r="G5058" s="14"/>
      <c r="H5058" s="14"/>
      <c r="I5058" s="15"/>
      <c r="J5058" s="77"/>
    </row>
    <row r="5059" spans="1:10" x14ac:dyDescent="0.2">
      <c r="A5059" s="14"/>
      <c r="B5059" s="14"/>
      <c r="C5059" s="14"/>
      <c r="D5059" s="16"/>
      <c r="E5059" s="16"/>
      <c r="F5059" s="14"/>
      <c r="G5059" s="14"/>
      <c r="H5059" s="14"/>
      <c r="I5059" s="15"/>
      <c r="J5059" s="77"/>
    </row>
    <row r="5060" spans="1:10" x14ac:dyDescent="0.2">
      <c r="A5060" s="14"/>
      <c r="B5060" s="14"/>
      <c r="C5060" s="14"/>
      <c r="D5060" s="16"/>
      <c r="E5060" s="16"/>
      <c r="F5060" s="14"/>
      <c r="G5060" s="14"/>
      <c r="H5060" s="14"/>
      <c r="I5060" s="15"/>
      <c r="J5060" s="77"/>
    </row>
    <row r="5061" spans="1:10" x14ac:dyDescent="0.2">
      <c r="A5061" s="14"/>
      <c r="B5061" s="14"/>
      <c r="C5061" s="14"/>
      <c r="D5061" s="16"/>
      <c r="E5061" s="16"/>
      <c r="F5061" s="14"/>
      <c r="G5061" s="14"/>
      <c r="H5061" s="14"/>
      <c r="I5061" s="15"/>
      <c r="J5061" s="77"/>
    </row>
    <row r="5062" spans="1:10" x14ac:dyDescent="0.2">
      <c r="A5062" s="14"/>
      <c r="B5062" s="14"/>
      <c r="C5062" s="14"/>
      <c r="D5062" s="16"/>
      <c r="E5062" s="16"/>
      <c r="F5062" s="14"/>
      <c r="G5062" s="14"/>
      <c r="H5062" s="14"/>
      <c r="I5062" s="15"/>
      <c r="J5062" s="77"/>
    </row>
    <row r="5063" spans="1:10" x14ac:dyDescent="0.2">
      <c r="A5063" s="14"/>
      <c r="B5063" s="14"/>
      <c r="C5063" s="14"/>
      <c r="D5063" s="16"/>
      <c r="E5063" s="16"/>
      <c r="F5063" s="14"/>
      <c r="G5063" s="14"/>
      <c r="H5063" s="14"/>
      <c r="I5063" s="15"/>
      <c r="J5063" s="77"/>
    </row>
    <row r="5064" spans="1:10" x14ac:dyDescent="0.2">
      <c r="A5064" s="14"/>
      <c r="B5064" s="14"/>
      <c r="C5064" s="14"/>
      <c r="D5064" s="16"/>
      <c r="E5064" s="16"/>
      <c r="F5064" s="14"/>
      <c r="G5064" s="14"/>
      <c r="H5064" s="14"/>
      <c r="I5064" s="15"/>
      <c r="J5064" s="77"/>
    </row>
    <row r="5065" spans="1:10" x14ac:dyDescent="0.2">
      <c r="A5065" s="14"/>
      <c r="B5065" s="14"/>
      <c r="C5065" s="14"/>
      <c r="D5065" s="16"/>
      <c r="E5065" s="16"/>
      <c r="F5065" s="14"/>
      <c r="G5065" s="14"/>
      <c r="H5065" s="14"/>
      <c r="I5065" s="15"/>
      <c r="J5065" s="77"/>
    </row>
    <row r="5066" spans="1:10" x14ac:dyDescent="0.2">
      <c r="A5066" s="14"/>
      <c r="B5066" s="14"/>
      <c r="C5066" s="14"/>
      <c r="D5066" s="16"/>
      <c r="E5066" s="16"/>
      <c r="F5066" s="14"/>
      <c r="G5066" s="14"/>
      <c r="H5066" s="14"/>
      <c r="I5066" s="15"/>
      <c r="J5066" s="77"/>
    </row>
    <row r="5067" spans="1:10" x14ac:dyDescent="0.2">
      <c r="A5067" s="14"/>
      <c r="B5067" s="14"/>
      <c r="C5067" s="14"/>
      <c r="D5067" s="16"/>
      <c r="E5067" s="16"/>
      <c r="F5067" s="14"/>
      <c r="G5067" s="14"/>
      <c r="H5067" s="14"/>
      <c r="I5067" s="15"/>
      <c r="J5067" s="77"/>
    </row>
    <row r="5068" spans="1:10" x14ac:dyDescent="0.2">
      <c r="A5068" s="14"/>
      <c r="B5068" s="14"/>
      <c r="C5068" s="14"/>
      <c r="D5068" s="16"/>
      <c r="E5068" s="16"/>
      <c r="F5068" s="14"/>
      <c r="G5068" s="14"/>
      <c r="H5068" s="14"/>
      <c r="I5068" s="15"/>
      <c r="J5068" s="77"/>
    </row>
    <row r="5069" spans="1:10" x14ac:dyDescent="0.2">
      <c r="A5069" s="14"/>
      <c r="B5069" s="14"/>
      <c r="C5069" s="14"/>
      <c r="D5069" s="16"/>
      <c r="E5069" s="16"/>
      <c r="F5069" s="14"/>
      <c r="G5069" s="14"/>
      <c r="H5069" s="14"/>
      <c r="I5069" s="15"/>
      <c r="J5069" s="77"/>
    </row>
    <row r="5070" spans="1:10" x14ac:dyDescent="0.2">
      <c r="A5070" s="14"/>
      <c r="B5070" s="14"/>
      <c r="C5070" s="14"/>
      <c r="D5070" s="16"/>
      <c r="E5070" s="16"/>
      <c r="F5070" s="14"/>
      <c r="G5070" s="14"/>
      <c r="H5070" s="14"/>
      <c r="I5070" s="15"/>
      <c r="J5070" s="77"/>
    </row>
    <row r="5071" spans="1:10" x14ac:dyDescent="0.2">
      <c r="A5071" s="14"/>
      <c r="B5071" s="14"/>
      <c r="C5071" s="14"/>
      <c r="D5071" s="16"/>
      <c r="E5071" s="16"/>
      <c r="F5071" s="14"/>
      <c r="G5071" s="14"/>
      <c r="H5071" s="14"/>
      <c r="I5071" s="15"/>
      <c r="J5071" s="77"/>
    </row>
    <row r="5072" spans="1:10" x14ac:dyDescent="0.2">
      <c r="A5072" s="14"/>
      <c r="B5072" s="14"/>
      <c r="C5072" s="14"/>
      <c r="D5072" s="16"/>
      <c r="E5072" s="16"/>
      <c r="F5072" s="14"/>
      <c r="G5072" s="14"/>
      <c r="H5072" s="14"/>
      <c r="I5072" s="15"/>
      <c r="J5072" s="77"/>
    </row>
    <row r="5073" spans="1:10" x14ac:dyDescent="0.2">
      <c r="A5073" s="14"/>
      <c r="B5073" s="14"/>
      <c r="C5073" s="14"/>
      <c r="D5073" s="16"/>
      <c r="E5073" s="16"/>
      <c r="F5073" s="14"/>
      <c r="G5073" s="14"/>
      <c r="H5073" s="14"/>
      <c r="I5073" s="15"/>
      <c r="J5073" s="77"/>
    </row>
    <row r="5074" spans="1:10" x14ac:dyDescent="0.2">
      <c r="A5074" s="14"/>
      <c r="B5074" s="14"/>
      <c r="C5074" s="14"/>
      <c r="D5074" s="16"/>
      <c r="E5074" s="16"/>
      <c r="F5074" s="14"/>
      <c r="G5074" s="14"/>
      <c r="H5074" s="14"/>
      <c r="I5074" s="15"/>
      <c r="J5074" s="77"/>
    </row>
    <row r="5075" spans="1:10" x14ac:dyDescent="0.2">
      <c r="A5075" s="14"/>
      <c r="B5075" s="14"/>
      <c r="C5075" s="14"/>
      <c r="D5075" s="16"/>
      <c r="E5075" s="16"/>
      <c r="F5075" s="14"/>
      <c r="G5075" s="14"/>
      <c r="H5075" s="14"/>
      <c r="I5075" s="15"/>
      <c r="J5075" s="77"/>
    </row>
    <row r="5076" spans="1:10" x14ac:dyDescent="0.2">
      <c r="A5076" s="14"/>
      <c r="B5076" s="14"/>
      <c r="C5076" s="14"/>
      <c r="D5076" s="16"/>
      <c r="E5076" s="16"/>
      <c r="F5076" s="14"/>
      <c r="G5076" s="14"/>
      <c r="H5076" s="14"/>
      <c r="I5076" s="15"/>
      <c r="J5076" s="77"/>
    </row>
    <row r="5077" spans="1:10" x14ac:dyDescent="0.2">
      <c r="A5077" s="14"/>
      <c r="B5077" s="14"/>
      <c r="C5077" s="14"/>
      <c r="D5077" s="16"/>
      <c r="E5077" s="16"/>
      <c r="F5077" s="14"/>
      <c r="G5077" s="14"/>
      <c r="H5077" s="14"/>
      <c r="I5077" s="15"/>
      <c r="J5077" s="77"/>
    </row>
    <row r="5078" spans="1:10" x14ac:dyDescent="0.2">
      <c r="A5078" s="14"/>
      <c r="B5078" s="14"/>
      <c r="C5078" s="14"/>
      <c r="D5078" s="16"/>
      <c r="E5078" s="16"/>
      <c r="F5078" s="14"/>
      <c r="G5078" s="14"/>
      <c r="H5078" s="14"/>
      <c r="I5078" s="15"/>
      <c r="J5078" s="77"/>
    </row>
    <row r="5079" spans="1:10" x14ac:dyDescent="0.2">
      <c r="A5079" s="14"/>
      <c r="B5079" s="14"/>
      <c r="C5079" s="14"/>
      <c r="D5079" s="16"/>
      <c r="E5079" s="16"/>
      <c r="F5079" s="14"/>
      <c r="G5079" s="14"/>
      <c r="H5079" s="14"/>
      <c r="I5079" s="15"/>
      <c r="J5079" s="77"/>
    </row>
    <row r="5080" spans="1:10" x14ac:dyDescent="0.2">
      <c r="A5080" s="14"/>
      <c r="B5080" s="14"/>
      <c r="C5080" s="14"/>
      <c r="D5080" s="16"/>
      <c r="E5080" s="16"/>
      <c r="F5080" s="14"/>
      <c r="G5080" s="14"/>
      <c r="H5080" s="14"/>
      <c r="I5080" s="15"/>
      <c r="J5080" s="77"/>
    </row>
    <row r="5081" spans="1:10" x14ac:dyDescent="0.2">
      <c r="A5081" s="14"/>
      <c r="B5081" s="14"/>
      <c r="C5081" s="14"/>
      <c r="D5081" s="16"/>
      <c r="E5081" s="16"/>
      <c r="F5081" s="14"/>
      <c r="G5081" s="14"/>
      <c r="H5081" s="14"/>
      <c r="I5081" s="15"/>
      <c r="J5081" s="77"/>
    </row>
    <row r="5082" spans="1:10" x14ac:dyDescent="0.2">
      <c r="A5082" s="14"/>
      <c r="B5082" s="14"/>
      <c r="C5082" s="14"/>
      <c r="D5082" s="16"/>
      <c r="E5082" s="16"/>
      <c r="F5082" s="14"/>
      <c r="G5082" s="14"/>
      <c r="H5082" s="14"/>
      <c r="I5082" s="15"/>
      <c r="J5082" s="77"/>
    </row>
    <row r="5083" spans="1:10" x14ac:dyDescent="0.2">
      <c r="A5083" s="14"/>
      <c r="B5083" s="14"/>
      <c r="C5083" s="14"/>
      <c r="D5083" s="16"/>
      <c r="E5083" s="16"/>
      <c r="F5083" s="14"/>
      <c r="G5083" s="14"/>
      <c r="H5083" s="14"/>
      <c r="I5083" s="15"/>
      <c r="J5083" s="77"/>
    </row>
    <row r="5084" spans="1:10" x14ac:dyDescent="0.2">
      <c r="A5084" s="14"/>
      <c r="B5084" s="14"/>
      <c r="C5084" s="14"/>
      <c r="D5084" s="16"/>
      <c r="E5084" s="16"/>
      <c r="F5084" s="14"/>
      <c r="G5084" s="14"/>
      <c r="H5084" s="14"/>
      <c r="I5084" s="15"/>
      <c r="J5084" s="77"/>
    </row>
    <row r="5085" spans="1:10" x14ac:dyDescent="0.2">
      <c r="A5085" s="14"/>
      <c r="B5085" s="14"/>
      <c r="C5085" s="14"/>
      <c r="D5085" s="16"/>
      <c r="E5085" s="16"/>
      <c r="F5085" s="14"/>
      <c r="G5085" s="14"/>
      <c r="H5085" s="14"/>
      <c r="I5085" s="15"/>
      <c r="J5085" s="77"/>
    </row>
    <row r="5086" spans="1:10" x14ac:dyDescent="0.2">
      <c r="A5086" s="14"/>
      <c r="B5086" s="14"/>
      <c r="C5086" s="14"/>
      <c r="D5086" s="16"/>
      <c r="E5086" s="16"/>
      <c r="F5086" s="14"/>
      <c r="G5086" s="14"/>
      <c r="H5086" s="14"/>
      <c r="I5086" s="15"/>
      <c r="J5086" s="77"/>
    </row>
    <row r="5087" spans="1:10" x14ac:dyDescent="0.2">
      <c r="A5087" s="14"/>
      <c r="B5087" s="14"/>
      <c r="C5087" s="14"/>
      <c r="D5087" s="16"/>
      <c r="E5087" s="16"/>
      <c r="F5087" s="14"/>
      <c r="G5087" s="14"/>
      <c r="H5087" s="14"/>
      <c r="I5087" s="15"/>
      <c r="J5087" s="77"/>
    </row>
    <row r="5088" spans="1:10" x14ac:dyDescent="0.2">
      <c r="A5088" s="14"/>
      <c r="B5088" s="14"/>
      <c r="C5088" s="14"/>
      <c r="D5088" s="16"/>
      <c r="E5088" s="16"/>
      <c r="F5088" s="14"/>
      <c r="G5088" s="14"/>
      <c r="H5088" s="14"/>
      <c r="I5088" s="15"/>
      <c r="J5088" s="77"/>
    </row>
    <row r="5089" spans="1:10" x14ac:dyDescent="0.2">
      <c r="A5089" s="14"/>
      <c r="B5089" s="14"/>
      <c r="C5089" s="14"/>
      <c r="D5089" s="16"/>
      <c r="E5089" s="16"/>
      <c r="F5089" s="14"/>
      <c r="G5089" s="14"/>
      <c r="H5089" s="14"/>
      <c r="I5089" s="15"/>
      <c r="J5089" s="77"/>
    </row>
    <row r="5090" spans="1:10" x14ac:dyDescent="0.2">
      <c r="A5090" s="14"/>
      <c r="B5090" s="14"/>
      <c r="C5090" s="14"/>
      <c r="D5090" s="16"/>
      <c r="E5090" s="16"/>
      <c r="F5090" s="14"/>
      <c r="G5090" s="14"/>
      <c r="H5090" s="14"/>
      <c r="I5090" s="15"/>
      <c r="J5090" s="77"/>
    </row>
    <row r="5091" spans="1:10" x14ac:dyDescent="0.2">
      <c r="A5091" s="14"/>
      <c r="B5091" s="14"/>
      <c r="C5091" s="14"/>
      <c r="D5091" s="16"/>
      <c r="E5091" s="16"/>
      <c r="F5091" s="14"/>
      <c r="G5091" s="14"/>
      <c r="H5091" s="14"/>
      <c r="I5091" s="15"/>
      <c r="J5091" s="77"/>
    </row>
    <row r="5092" spans="1:10" x14ac:dyDescent="0.2">
      <c r="A5092" s="14"/>
      <c r="B5092" s="14"/>
      <c r="C5092" s="14"/>
      <c r="D5092" s="16"/>
      <c r="E5092" s="16"/>
      <c r="F5092" s="14"/>
      <c r="G5092" s="14"/>
      <c r="H5092" s="14"/>
      <c r="I5092" s="15"/>
      <c r="J5092" s="77"/>
    </row>
    <row r="5093" spans="1:10" x14ac:dyDescent="0.2">
      <c r="A5093" s="14"/>
      <c r="B5093" s="14"/>
      <c r="C5093" s="14"/>
      <c r="D5093" s="16"/>
      <c r="E5093" s="16"/>
      <c r="F5093" s="14"/>
      <c r="G5093" s="14"/>
      <c r="H5093" s="14"/>
      <c r="I5093" s="15"/>
      <c r="J5093" s="77"/>
    </row>
    <row r="5094" spans="1:10" x14ac:dyDescent="0.2">
      <c r="A5094" s="14"/>
      <c r="B5094" s="14"/>
      <c r="C5094" s="14"/>
      <c r="D5094" s="16"/>
      <c r="E5094" s="16"/>
      <c r="F5094" s="14"/>
      <c r="G5094" s="14"/>
      <c r="H5094" s="14"/>
      <c r="I5094" s="15"/>
      <c r="J5094" s="77"/>
    </row>
    <row r="5095" spans="1:10" x14ac:dyDescent="0.2">
      <c r="A5095" s="14"/>
      <c r="B5095" s="14"/>
      <c r="C5095" s="14"/>
      <c r="D5095" s="16"/>
      <c r="E5095" s="16"/>
      <c r="F5095" s="14"/>
      <c r="G5095" s="14"/>
      <c r="H5095" s="14"/>
      <c r="I5095" s="15"/>
      <c r="J5095" s="77"/>
    </row>
    <row r="5096" spans="1:10" x14ac:dyDescent="0.2">
      <c r="A5096" s="14"/>
      <c r="B5096" s="14"/>
      <c r="C5096" s="14"/>
      <c r="D5096" s="16"/>
      <c r="E5096" s="16"/>
      <c r="F5096" s="14"/>
      <c r="G5096" s="14"/>
      <c r="H5096" s="14"/>
      <c r="I5096" s="15"/>
      <c r="J5096" s="77"/>
    </row>
    <row r="5097" spans="1:10" x14ac:dyDescent="0.2">
      <c r="A5097" s="14"/>
      <c r="B5097" s="14"/>
      <c r="C5097" s="14"/>
      <c r="D5097" s="16"/>
      <c r="E5097" s="16"/>
      <c r="F5097" s="14"/>
      <c r="G5097" s="14"/>
      <c r="H5097" s="14"/>
      <c r="I5097" s="15"/>
      <c r="J5097" s="77"/>
    </row>
    <row r="5098" spans="1:10" x14ac:dyDescent="0.2">
      <c r="A5098" s="14"/>
      <c r="B5098" s="14"/>
      <c r="C5098" s="14"/>
      <c r="D5098" s="16"/>
      <c r="E5098" s="16"/>
      <c r="F5098" s="14"/>
      <c r="G5098" s="14"/>
      <c r="H5098" s="14"/>
      <c r="I5098" s="15"/>
      <c r="J5098" s="77"/>
    </row>
    <row r="5099" spans="1:10" x14ac:dyDescent="0.2">
      <c r="A5099" s="14"/>
      <c r="B5099" s="14"/>
      <c r="C5099" s="14"/>
      <c r="D5099" s="16"/>
      <c r="E5099" s="16"/>
      <c r="F5099" s="14"/>
      <c r="G5099" s="14"/>
      <c r="H5099" s="14"/>
      <c r="I5099" s="15"/>
      <c r="J5099" s="77"/>
    </row>
    <row r="5100" spans="1:10" x14ac:dyDescent="0.2">
      <c r="A5100" s="14"/>
      <c r="B5100" s="14"/>
      <c r="C5100" s="14"/>
      <c r="D5100" s="16"/>
      <c r="E5100" s="16"/>
      <c r="F5100" s="14"/>
      <c r="G5100" s="14"/>
      <c r="H5100" s="14"/>
      <c r="I5100" s="15"/>
      <c r="J5100" s="77"/>
    </row>
    <row r="5101" spans="1:10" x14ac:dyDescent="0.2">
      <c r="A5101" s="14"/>
      <c r="B5101" s="14"/>
      <c r="C5101" s="14"/>
      <c r="D5101" s="16"/>
      <c r="E5101" s="16"/>
      <c r="F5101" s="14"/>
      <c r="G5101" s="14"/>
      <c r="H5101" s="14"/>
      <c r="I5101" s="15"/>
      <c r="J5101" s="77"/>
    </row>
    <row r="5102" spans="1:10" x14ac:dyDescent="0.2">
      <c r="A5102" s="14"/>
      <c r="B5102" s="14"/>
      <c r="C5102" s="14"/>
      <c r="D5102" s="16"/>
      <c r="E5102" s="16"/>
      <c r="F5102" s="14"/>
      <c r="G5102" s="14"/>
      <c r="H5102" s="14"/>
      <c r="I5102" s="15"/>
      <c r="J5102" s="77"/>
    </row>
    <row r="5103" spans="1:10" x14ac:dyDescent="0.2">
      <c r="A5103" s="14"/>
      <c r="B5103" s="14"/>
      <c r="C5103" s="14"/>
      <c r="D5103" s="16"/>
      <c r="E5103" s="16"/>
      <c r="F5103" s="14"/>
      <c r="G5103" s="14"/>
      <c r="H5103" s="14"/>
      <c r="I5103" s="15"/>
      <c r="J5103" s="77"/>
    </row>
    <row r="5104" spans="1:10" x14ac:dyDescent="0.2">
      <c r="A5104" s="14"/>
      <c r="B5104" s="14"/>
      <c r="C5104" s="14"/>
      <c r="D5104" s="16"/>
      <c r="E5104" s="16"/>
      <c r="F5104" s="14"/>
      <c r="G5104" s="14"/>
      <c r="H5104" s="14"/>
      <c r="I5104" s="15"/>
      <c r="J5104" s="77"/>
    </row>
    <row r="5105" spans="1:10" x14ac:dyDescent="0.2">
      <c r="A5105" s="14"/>
      <c r="B5105" s="14"/>
      <c r="C5105" s="14"/>
      <c r="D5105" s="16"/>
      <c r="E5105" s="16"/>
      <c r="F5105" s="14"/>
      <c r="G5105" s="14"/>
      <c r="H5105" s="14"/>
      <c r="I5105" s="15"/>
      <c r="J5105" s="77"/>
    </row>
    <row r="5106" spans="1:10" x14ac:dyDescent="0.2">
      <c r="A5106" s="14"/>
      <c r="B5106" s="14"/>
      <c r="C5106" s="14"/>
      <c r="D5106" s="16"/>
      <c r="E5106" s="16"/>
      <c r="F5106" s="14"/>
      <c r="G5106" s="14"/>
      <c r="H5106" s="14"/>
      <c r="I5106" s="15"/>
      <c r="J5106" s="77"/>
    </row>
    <row r="5107" spans="1:10" x14ac:dyDescent="0.2">
      <c r="A5107" s="14"/>
      <c r="B5107" s="14"/>
      <c r="C5107" s="14"/>
      <c r="D5107" s="16"/>
      <c r="E5107" s="16"/>
      <c r="F5107" s="14"/>
      <c r="G5107" s="14"/>
      <c r="H5107" s="14"/>
      <c r="I5107" s="15"/>
      <c r="J5107" s="77"/>
    </row>
    <row r="5108" spans="1:10" x14ac:dyDescent="0.2">
      <c r="A5108" s="14"/>
      <c r="B5108" s="14"/>
      <c r="C5108" s="14"/>
      <c r="D5108" s="16"/>
      <c r="E5108" s="16"/>
      <c r="F5108" s="14"/>
      <c r="G5108" s="14"/>
      <c r="H5108" s="14"/>
      <c r="I5108" s="15"/>
      <c r="J5108" s="77"/>
    </row>
    <row r="5109" spans="1:10" x14ac:dyDescent="0.2">
      <c r="A5109" s="14"/>
      <c r="B5109" s="14"/>
      <c r="C5109" s="14"/>
      <c r="D5109" s="16"/>
      <c r="E5109" s="16"/>
      <c r="F5109" s="14"/>
      <c r="G5109" s="14"/>
      <c r="H5109" s="14"/>
      <c r="I5109" s="15"/>
      <c r="J5109" s="77"/>
    </row>
    <row r="5110" spans="1:10" x14ac:dyDescent="0.2">
      <c r="A5110" s="14"/>
      <c r="B5110" s="14"/>
      <c r="C5110" s="14"/>
      <c r="D5110" s="16"/>
      <c r="E5110" s="16"/>
      <c r="F5110" s="14"/>
      <c r="G5110" s="14"/>
      <c r="H5110" s="14"/>
      <c r="I5110" s="15"/>
      <c r="J5110" s="77"/>
    </row>
    <row r="5111" spans="1:10" x14ac:dyDescent="0.2">
      <c r="A5111" s="14"/>
      <c r="B5111" s="14"/>
      <c r="C5111" s="14"/>
      <c r="D5111" s="16"/>
      <c r="E5111" s="16"/>
      <c r="F5111" s="14"/>
      <c r="G5111" s="14"/>
      <c r="H5111" s="14"/>
      <c r="I5111" s="15"/>
      <c r="J5111" s="77"/>
    </row>
    <row r="5112" spans="1:10" x14ac:dyDescent="0.2">
      <c r="A5112" s="14"/>
      <c r="B5112" s="14"/>
      <c r="C5112" s="14"/>
      <c r="D5112" s="16"/>
      <c r="E5112" s="16"/>
      <c r="F5112" s="14"/>
      <c r="G5112" s="14"/>
      <c r="H5112" s="14"/>
      <c r="I5112" s="15"/>
      <c r="J5112" s="77"/>
    </row>
    <row r="5113" spans="1:10" x14ac:dyDescent="0.2">
      <c r="A5113" s="14"/>
      <c r="B5113" s="14"/>
      <c r="C5113" s="14"/>
      <c r="D5113" s="16"/>
      <c r="E5113" s="16"/>
      <c r="F5113" s="14"/>
      <c r="G5113" s="14"/>
      <c r="H5113" s="14"/>
      <c r="I5113" s="15"/>
      <c r="J5113" s="77"/>
    </row>
    <row r="5114" spans="1:10" x14ac:dyDescent="0.2">
      <c r="A5114" s="14"/>
      <c r="B5114" s="14"/>
      <c r="C5114" s="14"/>
      <c r="D5114" s="16"/>
      <c r="E5114" s="16"/>
      <c r="F5114" s="14"/>
      <c r="G5114" s="14"/>
      <c r="H5114" s="14"/>
      <c r="I5114" s="15"/>
      <c r="J5114" s="77"/>
    </row>
    <row r="5115" spans="1:10" x14ac:dyDescent="0.2">
      <c r="A5115" s="14"/>
      <c r="B5115" s="14"/>
      <c r="C5115" s="14"/>
      <c r="D5115" s="16"/>
      <c r="E5115" s="16"/>
      <c r="F5115" s="14"/>
      <c r="G5115" s="14"/>
      <c r="H5115" s="14"/>
      <c r="I5115" s="15"/>
      <c r="J5115" s="77"/>
    </row>
    <row r="5116" spans="1:10" x14ac:dyDescent="0.2">
      <c r="A5116" s="14"/>
      <c r="B5116" s="14"/>
      <c r="C5116" s="14"/>
      <c r="D5116" s="16"/>
      <c r="E5116" s="16"/>
      <c r="F5116" s="14"/>
      <c r="G5116" s="14"/>
      <c r="H5116" s="14"/>
      <c r="I5116" s="15"/>
      <c r="J5116" s="77"/>
    </row>
    <row r="5117" spans="1:10" x14ac:dyDescent="0.2">
      <c r="A5117" s="14"/>
      <c r="B5117" s="14"/>
      <c r="C5117" s="14"/>
      <c r="D5117" s="16"/>
      <c r="E5117" s="16"/>
      <c r="F5117" s="14"/>
      <c r="G5117" s="14"/>
      <c r="H5117" s="14"/>
      <c r="I5117" s="15"/>
      <c r="J5117" s="77"/>
    </row>
    <row r="5118" spans="1:10" x14ac:dyDescent="0.2">
      <c r="A5118" s="14"/>
      <c r="B5118" s="14"/>
      <c r="C5118" s="14"/>
      <c r="D5118" s="16"/>
      <c r="E5118" s="16"/>
      <c r="F5118" s="14"/>
      <c r="G5118" s="14"/>
      <c r="H5118" s="14"/>
      <c r="I5118" s="15"/>
      <c r="J5118" s="77"/>
    </row>
    <row r="5119" spans="1:10" x14ac:dyDescent="0.2">
      <c r="A5119" s="14"/>
      <c r="B5119" s="14"/>
      <c r="C5119" s="14"/>
      <c r="D5119" s="16"/>
      <c r="E5119" s="16"/>
      <c r="F5119" s="14"/>
      <c r="G5119" s="14"/>
      <c r="H5119" s="14"/>
      <c r="I5119" s="15"/>
      <c r="J5119" s="77"/>
    </row>
    <row r="5120" spans="1:10" x14ac:dyDescent="0.2">
      <c r="A5120" s="14"/>
      <c r="B5120" s="14"/>
      <c r="C5120" s="14"/>
      <c r="D5120" s="16"/>
      <c r="E5120" s="16"/>
      <c r="F5120" s="14"/>
      <c r="G5120" s="14"/>
      <c r="H5120" s="14"/>
      <c r="I5120" s="15"/>
      <c r="J5120" s="77"/>
    </row>
    <row r="5121" spans="1:10" x14ac:dyDescent="0.2">
      <c r="A5121" s="14"/>
      <c r="B5121" s="14"/>
      <c r="C5121" s="14"/>
      <c r="D5121" s="16"/>
      <c r="E5121" s="16"/>
      <c r="F5121" s="14"/>
      <c r="G5121" s="14"/>
      <c r="H5121" s="14"/>
      <c r="I5121" s="15"/>
      <c r="J5121" s="77"/>
    </row>
    <row r="5122" spans="1:10" x14ac:dyDescent="0.2">
      <c r="A5122" s="14"/>
      <c r="B5122" s="14"/>
      <c r="C5122" s="14"/>
      <c r="D5122" s="16"/>
      <c r="E5122" s="16"/>
      <c r="F5122" s="14"/>
      <c r="G5122" s="14"/>
      <c r="H5122" s="14"/>
      <c r="I5122" s="15"/>
      <c r="J5122" s="77"/>
    </row>
    <row r="5123" spans="1:10" x14ac:dyDescent="0.2">
      <c r="A5123" s="14"/>
      <c r="B5123" s="14"/>
      <c r="C5123" s="14"/>
      <c r="D5123" s="16"/>
      <c r="E5123" s="16"/>
      <c r="F5123" s="14"/>
      <c r="G5123" s="14"/>
      <c r="H5123" s="14"/>
      <c r="I5123" s="15"/>
      <c r="J5123" s="77"/>
    </row>
    <row r="5124" spans="1:10" x14ac:dyDescent="0.2">
      <c r="A5124" s="14"/>
      <c r="B5124" s="14"/>
      <c r="C5124" s="14"/>
      <c r="D5124" s="16"/>
      <c r="E5124" s="16"/>
      <c r="F5124" s="14"/>
      <c r="G5124" s="14"/>
      <c r="H5124" s="14"/>
      <c r="I5124" s="15"/>
      <c r="J5124" s="77"/>
    </row>
    <row r="5125" spans="1:10" x14ac:dyDescent="0.2">
      <c r="A5125" s="14"/>
      <c r="B5125" s="14"/>
      <c r="C5125" s="14"/>
      <c r="D5125" s="16"/>
      <c r="E5125" s="16"/>
      <c r="F5125" s="14"/>
      <c r="G5125" s="14"/>
      <c r="H5125" s="14"/>
      <c r="I5125" s="15"/>
      <c r="J5125" s="77"/>
    </row>
    <row r="5126" spans="1:10" x14ac:dyDescent="0.2">
      <c r="A5126" s="14"/>
      <c r="B5126" s="14"/>
      <c r="C5126" s="14"/>
      <c r="D5126" s="16"/>
      <c r="E5126" s="16"/>
      <c r="F5126" s="14"/>
      <c r="G5126" s="14"/>
      <c r="H5126" s="14"/>
      <c r="I5126" s="15"/>
      <c r="J5126" s="77"/>
    </row>
    <row r="5127" spans="1:10" x14ac:dyDescent="0.2">
      <c r="A5127" s="14"/>
      <c r="B5127" s="14"/>
      <c r="C5127" s="14"/>
      <c r="D5127" s="16"/>
      <c r="E5127" s="16"/>
      <c r="F5127" s="14"/>
      <c r="G5127" s="14"/>
      <c r="H5127" s="14"/>
      <c r="I5127" s="15"/>
      <c r="J5127" s="77"/>
    </row>
    <row r="5128" spans="1:10" x14ac:dyDescent="0.2">
      <c r="A5128" s="14"/>
      <c r="B5128" s="14"/>
      <c r="C5128" s="14"/>
      <c r="D5128" s="16"/>
      <c r="E5128" s="16"/>
      <c r="F5128" s="14"/>
      <c r="G5128" s="14"/>
      <c r="H5128" s="14"/>
      <c r="I5128" s="15"/>
      <c r="J5128" s="77"/>
    </row>
    <row r="5129" spans="1:10" x14ac:dyDescent="0.2">
      <c r="A5129" s="14"/>
      <c r="B5129" s="14"/>
      <c r="C5129" s="14"/>
      <c r="D5129" s="16"/>
      <c r="E5129" s="16"/>
      <c r="F5129" s="14"/>
      <c r="G5129" s="14"/>
      <c r="H5129" s="14"/>
      <c r="I5129" s="15"/>
      <c r="J5129" s="77"/>
    </row>
    <row r="5130" spans="1:10" x14ac:dyDescent="0.2">
      <c r="A5130" s="14"/>
      <c r="B5130" s="14"/>
      <c r="C5130" s="14"/>
      <c r="D5130" s="16"/>
      <c r="E5130" s="16"/>
      <c r="F5130" s="14"/>
      <c r="G5130" s="14"/>
      <c r="H5130" s="14"/>
      <c r="I5130" s="15"/>
      <c r="J5130" s="77"/>
    </row>
    <row r="5131" spans="1:10" x14ac:dyDescent="0.2">
      <c r="A5131" s="14"/>
      <c r="B5131" s="14"/>
      <c r="C5131" s="14"/>
      <c r="D5131" s="16"/>
      <c r="E5131" s="16"/>
      <c r="F5131" s="14"/>
      <c r="G5131" s="14"/>
      <c r="H5131" s="14"/>
      <c r="I5131" s="15"/>
      <c r="J5131" s="77"/>
    </row>
    <row r="5132" spans="1:10" x14ac:dyDescent="0.2">
      <c r="A5132" s="14"/>
      <c r="B5132" s="14"/>
      <c r="C5132" s="14"/>
      <c r="D5132" s="16"/>
      <c r="E5132" s="16"/>
      <c r="F5132" s="14"/>
      <c r="G5132" s="14"/>
      <c r="H5132" s="14"/>
      <c r="I5132" s="15"/>
      <c r="J5132" s="77"/>
    </row>
    <row r="5133" spans="1:10" x14ac:dyDescent="0.2">
      <c r="A5133" s="14"/>
      <c r="B5133" s="14"/>
      <c r="C5133" s="14"/>
      <c r="D5133" s="16"/>
      <c r="E5133" s="16"/>
      <c r="F5133" s="14"/>
      <c r="G5133" s="14"/>
      <c r="H5133" s="14"/>
      <c r="I5133" s="15"/>
      <c r="J5133" s="77"/>
    </row>
    <row r="5134" spans="1:10" x14ac:dyDescent="0.2">
      <c r="A5134" s="14"/>
      <c r="B5134" s="14"/>
      <c r="C5134" s="14"/>
      <c r="D5134" s="16"/>
      <c r="E5134" s="16"/>
      <c r="F5134" s="14"/>
      <c r="G5134" s="14"/>
      <c r="H5134" s="14"/>
      <c r="I5134" s="15"/>
      <c r="J5134" s="77"/>
    </row>
    <row r="5135" spans="1:10" x14ac:dyDescent="0.2">
      <c r="A5135" s="14"/>
      <c r="B5135" s="14"/>
      <c r="C5135" s="14"/>
      <c r="D5135" s="16"/>
      <c r="E5135" s="16"/>
      <c r="F5135" s="14"/>
      <c r="G5135" s="14"/>
      <c r="H5135" s="14"/>
      <c r="I5135" s="15"/>
      <c r="J5135" s="77"/>
    </row>
    <row r="5136" spans="1:10" x14ac:dyDescent="0.2">
      <c r="A5136" s="14"/>
      <c r="B5136" s="14"/>
      <c r="C5136" s="14"/>
      <c r="D5136" s="16"/>
      <c r="E5136" s="16"/>
      <c r="F5136" s="14"/>
      <c r="G5136" s="14"/>
      <c r="H5136" s="14"/>
      <c r="I5136" s="15"/>
      <c r="J5136" s="77"/>
    </row>
    <row r="5137" spans="1:10" x14ac:dyDescent="0.2">
      <c r="A5137" s="14"/>
      <c r="B5137" s="14"/>
      <c r="C5137" s="14"/>
      <c r="D5137" s="16"/>
      <c r="E5137" s="16"/>
      <c r="F5137" s="14"/>
      <c r="G5137" s="14"/>
      <c r="H5137" s="14"/>
      <c r="I5137" s="15"/>
      <c r="J5137" s="77"/>
    </row>
    <row r="5138" spans="1:10" x14ac:dyDescent="0.2">
      <c r="A5138" s="14"/>
      <c r="B5138" s="14"/>
      <c r="C5138" s="14"/>
      <c r="D5138" s="16"/>
      <c r="E5138" s="16"/>
      <c r="F5138" s="14"/>
      <c r="G5138" s="14"/>
      <c r="H5138" s="14"/>
      <c r="I5138" s="15"/>
      <c r="J5138" s="77"/>
    </row>
    <row r="5139" spans="1:10" x14ac:dyDescent="0.2">
      <c r="A5139" s="14"/>
      <c r="B5139" s="14"/>
      <c r="C5139" s="14"/>
      <c r="D5139" s="16"/>
      <c r="E5139" s="16"/>
      <c r="F5139" s="14"/>
      <c r="G5139" s="14"/>
      <c r="H5139" s="14"/>
      <c r="I5139" s="15"/>
      <c r="J5139" s="77"/>
    </row>
    <row r="5140" spans="1:10" x14ac:dyDescent="0.2">
      <c r="A5140" s="14"/>
      <c r="B5140" s="14"/>
      <c r="C5140" s="14"/>
      <c r="D5140" s="16"/>
      <c r="E5140" s="16"/>
      <c r="F5140" s="14"/>
      <c r="G5140" s="14"/>
      <c r="H5140" s="14"/>
      <c r="I5140" s="15"/>
      <c r="J5140" s="77"/>
    </row>
    <row r="5141" spans="1:10" x14ac:dyDescent="0.2">
      <c r="A5141" s="14"/>
      <c r="B5141" s="14"/>
      <c r="C5141" s="14"/>
      <c r="D5141" s="16"/>
      <c r="E5141" s="16"/>
      <c r="F5141" s="14"/>
      <c r="G5141" s="14"/>
      <c r="H5141" s="14"/>
      <c r="I5141" s="15"/>
      <c r="J5141" s="77"/>
    </row>
    <row r="5142" spans="1:10" x14ac:dyDescent="0.2">
      <c r="A5142" s="14"/>
      <c r="B5142" s="14"/>
      <c r="C5142" s="14"/>
      <c r="D5142" s="16"/>
      <c r="E5142" s="16"/>
      <c r="F5142" s="14"/>
      <c r="G5142" s="14"/>
      <c r="H5142" s="14"/>
      <c r="I5142" s="15"/>
      <c r="J5142" s="77"/>
    </row>
    <row r="5143" spans="1:10" x14ac:dyDescent="0.2">
      <c r="A5143" s="14"/>
      <c r="B5143" s="14"/>
      <c r="C5143" s="14"/>
      <c r="D5143" s="16"/>
      <c r="E5143" s="16"/>
      <c r="F5143" s="14"/>
      <c r="G5143" s="14"/>
      <c r="H5143" s="14"/>
      <c r="I5143" s="15"/>
      <c r="J5143" s="77"/>
    </row>
    <row r="5144" spans="1:10" x14ac:dyDescent="0.2">
      <c r="A5144" s="14"/>
      <c r="B5144" s="14"/>
      <c r="C5144" s="14"/>
      <c r="D5144" s="16"/>
      <c r="E5144" s="16"/>
      <c r="F5144" s="14"/>
      <c r="G5144" s="14"/>
      <c r="H5144" s="14"/>
      <c r="I5144" s="15"/>
      <c r="J5144" s="77"/>
    </row>
    <row r="5145" spans="1:10" x14ac:dyDescent="0.2">
      <c r="A5145" s="14"/>
      <c r="B5145" s="14"/>
      <c r="C5145" s="14"/>
      <c r="D5145" s="16"/>
      <c r="E5145" s="16"/>
      <c r="F5145" s="14"/>
      <c r="G5145" s="14"/>
      <c r="H5145" s="14"/>
      <c r="I5145" s="15"/>
      <c r="J5145" s="77"/>
    </row>
    <row r="5146" spans="1:10" x14ac:dyDescent="0.2">
      <c r="A5146" s="14"/>
      <c r="B5146" s="14"/>
      <c r="C5146" s="14"/>
      <c r="D5146" s="16"/>
      <c r="E5146" s="16"/>
      <c r="F5146" s="14"/>
      <c r="G5146" s="14"/>
      <c r="H5146" s="14"/>
      <c r="I5146" s="15"/>
      <c r="J5146" s="77"/>
    </row>
    <row r="5147" spans="1:10" x14ac:dyDescent="0.2">
      <c r="A5147" s="14"/>
      <c r="B5147" s="14"/>
      <c r="C5147" s="14"/>
      <c r="D5147" s="16"/>
      <c r="E5147" s="16"/>
      <c r="F5147" s="14"/>
      <c r="G5147" s="14"/>
      <c r="H5147" s="14"/>
      <c r="I5147" s="15"/>
      <c r="J5147" s="77"/>
    </row>
    <row r="5148" spans="1:10" x14ac:dyDescent="0.2">
      <c r="A5148" s="14"/>
      <c r="B5148" s="14"/>
      <c r="C5148" s="14"/>
      <c r="D5148" s="16"/>
      <c r="E5148" s="16"/>
      <c r="F5148" s="14"/>
      <c r="G5148" s="14"/>
      <c r="H5148" s="14"/>
      <c r="I5148" s="15"/>
      <c r="J5148" s="77"/>
    </row>
    <row r="5149" spans="1:10" x14ac:dyDescent="0.2">
      <c r="A5149" s="14"/>
      <c r="B5149" s="14"/>
      <c r="C5149" s="14"/>
      <c r="D5149" s="16"/>
      <c r="E5149" s="16"/>
      <c r="F5149" s="14"/>
      <c r="G5149" s="14"/>
      <c r="H5149" s="14"/>
      <c r="I5149" s="15"/>
      <c r="J5149" s="77"/>
    </row>
    <row r="5150" spans="1:10" x14ac:dyDescent="0.2">
      <c r="A5150" s="14"/>
      <c r="B5150" s="14"/>
      <c r="C5150" s="14"/>
      <c r="D5150" s="16"/>
      <c r="E5150" s="16"/>
      <c r="F5150" s="14"/>
      <c r="G5150" s="14"/>
      <c r="H5150" s="14"/>
      <c r="I5150" s="15"/>
      <c r="J5150" s="77"/>
    </row>
    <row r="5151" spans="1:10" x14ac:dyDescent="0.2">
      <c r="A5151" s="14"/>
      <c r="B5151" s="14"/>
      <c r="C5151" s="14"/>
      <c r="D5151" s="16"/>
      <c r="E5151" s="16"/>
      <c r="F5151" s="14"/>
      <c r="G5151" s="14"/>
      <c r="H5151" s="14"/>
      <c r="I5151" s="15"/>
      <c r="J5151" s="77"/>
    </row>
    <row r="5152" spans="1:10" x14ac:dyDescent="0.2">
      <c r="A5152" s="14"/>
      <c r="B5152" s="14"/>
      <c r="C5152" s="14"/>
      <c r="D5152" s="16"/>
      <c r="E5152" s="16"/>
      <c r="F5152" s="14"/>
      <c r="G5152" s="14"/>
      <c r="H5152" s="14"/>
      <c r="I5152" s="15"/>
      <c r="J5152" s="77"/>
    </row>
    <row r="5153" spans="1:10" x14ac:dyDescent="0.2">
      <c r="A5153" s="14"/>
      <c r="B5153" s="14"/>
      <c r="C5153" s="14"/>
      <c r="D5153" s="16"/>
      <c r="E5153" s="16"/>
      <c r="F5153" s="14"/>
      <c r="G5153" s="14"/>
      <c r="H5153" s="14"/>
      <c r="I5153" s="15"/>
      <c r="J5153" s="77"/>
    </row>
    <row r="5154" spans="1:10" x14ac:dyDescent="0.2">
      <c r="A5154" s="14"/>
      <c r="B5154" s="14"/>
      <c r="C5154" s="14"/>
      <c r="D5154" s="16"/>
      <c r="E5154" s="16"/>
      <c r="F5154" s="14"/>
      <c r="G5154" s="14"/>
      <c r="H5154" s="14"/>
      <c r="I5154" s="15"/>
      <c r="J5154" s="77"/>
    </row>
    <row r="5155" spans="1:10" x14ac:dyDescent="0.2">
      <c r="A5155" s="14"/>
      <c r="B5155" s="14"/>
      <c r="C5155" s="14"/>
      <c r="D5155" s="16"/>
      <c r="E5155" s="16"/>
      <c r="F5155" s="14"/>
      <c r="G5155" s="14"/>
      <c r="H5155" s="14"/>
      <c r="I5155" s="15"/>
      <c r="J5155" s="77"/>
    </row>
    <row r="5156" spans="1:10" x14ac:dyDescent="0.2">
      <c r="A5156" s="14"/>
      <c r="B5156" s="14"/>
      <c r="C5156" s="14"/>
      <c r="D5156" s="16"/>
      <c r="E5156" s="16"/>
      <c r="F5156" s="14"/>
      <c r="G5156" s="14"/>
      <c r="H5156" s="14"/>
      <c r="I5156" s="15"/>
      <c r="J5156" s="77"/>
    </row>
    <row r="5157" spans="1:10" x14ac:dyDescent="0.2">
      <c r="A5157" s="14"/>
      <c r="B5157" s="14"/>
      <c r="C5157" s="14"/>
      <c r="D5157" s="16"/>
      <c r="E5157" s="16"/>
      <c r="F5157" s="14"/>
      <c r="G5157" s="14"/>
      <c r="H5157" s="14"/>
      <c r="I5157" s="15"/>
      <c r="J5157" s="77"/>
    </row>
    <row r="5158" spans="1:10" x14ac:dyDescent="0.2">
      <c r="A5158" s="14"/>
      <c r="B5158" s="14"/>
      <c r="C5158" s="14"/>
      <c r="D5158" s="16"/>
      <c r="E5158" s="16"/>
      <c r="F5158" s="14"/>
      <c r="G5158" s="14"/>
      <c r="H5158" s="14"/>
      <c r="I5158" s="15"/>
      <c r="J5158" s="77"/>
    </row>
    <row r="5159" spans="1:10" x14ac:dyDescent="0.2">
      <c r="A5159" s="14"/>
      <c r="B5159" s="14"/>
      <c r="C5159" s="14"/>
      <c r="D5159" s="16"/>
      <c r="E5159" s="16"/>
      <c r="F5159" s="14"/>
      <c r="G5159" s="14"/>
      <c r="H5159" s="14"/>
      <c r="I5159" s="15"/>
      <c r="J5159" s="77"/>
    </row>
    <row r="5160" spans="1:10" x14ac:dyDescent="0.2">
      <c r="A5160" s="14"/>
      <c r="B5160" s="14"/>
      <c r="C5160" s="14"/>
      <c r="D5160" s="16"/>
      <c r="E5160" s="16"/>
      <c r="F5160" s="14"/>
      <c r="G5160" s="14"/>
      <c r="H5160" s="14"/>
      <c r="I5160" s="15"/>
      <c r="J5160" s="77"/>
    </row>
    <row r="5161" spans="1:10" x14ac:dyDescent="0.2">
      <c r="A5161" s="14"/>
      <c r="B5161" s="14"/>
      <c r="C5161" s="14"/>
      <c r="D5161" s="16"/>
      <c r="E5161" s="16"/>
      <c r="F5161" s="14"/>
      <c r="G5161" s="14"/>
      <c r="H5161" s="14"/>
      <c r="I5161" s="15"/>
      <c r="J5161" s="77"/>
    </row>
    <row r="5162" spans="1:10" x14ac:dyDescent="0.2">
      <c r="A5162" s="14"/>
      <c r="B5162" s="14"/>
      <c r="C5162" s="14"/>
      <c r="D5162" s="16"/>
      <c r="E5162" s="16"/>
      <c r="F5162" s="14"/>
      <c r="G5162" s="14"/>
      <c r="H5162" s="14"/>
      <c r="I5162" s="15"/>
      <c r="J5162" s="77"/>
    </row>
    <row r="5163" spans="1:10" x14ac:dyDescent="0.2">
      <c r="A5163" s="14"/>
      <c r="B5163" s="14"/>
      <c r="C5163" s="14"/>
      <c r="D5163" s="16"/>
      <c r="E5163" s="16"/>
      <c r="F5163" s="14"/>
      <c r="G5163" s="14"/>
      <c r="H5163" s="14"/>
      <c r="I5163" s="15"/>
      <c r="J5163" s="77"/>
    </row>
    <row r="5164" spans="1:10" x14ac:dyDescent="0.2">
      <c r="A5164" s="14"/>
      <c r="B5164" s="14"/>
      <c r="C5164" s="14"/>
      <c r="D5164" s="16"/>
      <c r="E5164" s="16"/>
      <c r="F5164" s="14"/>
      <c r="G5164" s="14"/>
      <c r="H5164" s="14"/>
      <c r="I5164" s="15"/>
      <c r="J5164" s="77"/>
    </row>
    <row r="5165" spans="1:10" x14ac:dyDescent="0.2">
      <c r="A5165" s="14"/>
      <c r="B5165" s="14"/>
      <c r="C5165" s="14"/>
      <c r="D5165" s="16"/>
      <c r="E5165" s="16"/>
      <c r="F5165" s="14"/>
      <c r="G5165" s="14"/>
      <c r="H5165" s="14"/>
      <c r="I5165" s="15"/>
      <c r="J5165" s="77"/>
    </row>
    <row r="5166" spans="1:10" x14ac:dyDescent="0.2">
      <c r="A5166" s="14"/>
      <c r="B5166" s="14"/>
      <c r="C5166" s="14"/>
      <c r="D5166" s="16"/>
      <c r="E5166" s="16"/>
      <c r="F5166" s="14"/>
      <c r="G5166" s="14"/>
      <c r="H5166" s="14"/>
      <c r="I5166" s="15"/>
      <c r="J5166" s="77"/>
    </row>
    <row r="5167" spans="1:10" x14ac:dyDescent="0.2">
      <c r="A5167" s="14"/>
      <c r="B5167" s="14"/>
      <c r="C5167" s="14"/>
      <c r="D5167" s="16"/>
      <c r="E5167" s="16"/>
      <c r="F5167" s="14"/>
      <c r="G5167" s="14"/>
      <c r="H5167" s="14"/>
      <c r="I5167" s="15"/>
      <c r="J5167" s="77"/>
    </row>
    <row r="5168" spans="1:10" x14ac:dyDescent="0.2">
      <c r="A5168" s="14"/>
      <c r="B5168" s="14"/>
      <c r="C5168" s="14"/>
      <c r="D5168" s="16"/>
      <c r="E5168" s="16"/>
      <c r="F5168" s="14"/>
      <c r="G5168" s="14"/>
      <c r="H5168" s="14"/>
      <c r="I5168" s="15"/>
      <c r="J5168" s="77"/>
    </row>
    <row r="5169" spans="1:10" x14ac:dyDescent="0.2">
      <c r="A5169" s="14"/>
      <c r="B5169" s="14"/>
      <c r="C5169" s="14"/>
      <c r="D5169" s="16"/>
      <c r="E5169" s="16"/>
      <c r="F5169" s="14"/>
      <c r="G5169" s="14"/>
      <c r="H5169" s="14"/>
      <c r="I5169" s="15"/>
      <c r="J5169" s="77"/>
    </row>
    <row r="5170" spans="1:10" x14ac:dyDescent="0.2">
      <c r="A5170" s="14"/>
      <c r="B5170" s="14"/>
      <c r="C5170" s="14"/>
      <c r="D5170" s="16"/>
      <c r="E5170" s="16"/>
      <c r="F5170" s="14"/>
      <c r="G5170" s="14"/>
      <c r="H5170" s="14"/>
      <c r="I5170" s="15"/>
      <c r="J5170" s="77"/>
    </row>
    <row r="5171" spans="1:10" x14ac:dyDescent="0.2">
      <c r="A5171" s="14"/>
      <c r="B5171" s="14"/>
      <c r="C5171" s="14"/>
      <c r="D5171" s="16"/>
      <c r="E5171" s="16"/>
      <c r="F5171" s="14"/>
      <c r="G5171" s="14"/>
      <c r="H5171" s="14"/>
      <c r="I5171" s="15"/>
      <c r="J5171" s="77"/>
    </row>
    <row r="5172" spans="1:10" x14ac:dyDescent="0.2">
      <c r="A5172" s="14"/>
      <c r="B5172" s="14"/>
      <c r="C5172" s="14"/>
      <c r="D5172" s="16"/>
      <c r="E5172" s="16"/>
      <c r="F5172" s="14"/>
      <c r="G5172" s="14"/>
      <c r="H5172" s="14"/>
      <c r="I5172" s="15"/>
      <c r="J5172" s="77"/>
    </row>
    <row r="5173" spans="1:10" x14ac:dyDescent="0.2">
      <c r="A5173" s="14"/>
      <c r="B5173" s="14"/>
      <c r="C5173" s="14"/>
      <c r="D5173" s="16"/>
      <c r="E5173" s="16"/>
      <c r="F5173" s="14"/>
      <c r="G5173" s="14"/>
      <c r="H5173" s="14"/>
      <c r="I5173" s="15"/>
      <c r="J5173" s="77"/>
    </row>
    <row r="5174" spans="1:10" x14ac:dyDescent="0.2">
      <c r="A5174" s="14"/>
      <c r="B5174" s="14"/>
      <c r="C5174" s="14"/>
      <c r="D5174" s="16"/>
      <c r="E5174" s="16"/>
      <c r="F5174" s="14"/>
      <c r="G5174" s="14"/>
      <c r="H5174" s="14"/>
      <c r="I5174" s="15"/>
      <c r="J5174" s="77"/>
    </row>
    <row r="5175" spans="1:10" x14ac:dyDescent="0.2">
      <c r="A5175" s="14"/>
      <c r="B5175" s="14"/>
      <c r="C5175" s="14"/>
      <c r="D5175" s="16"/>
      <c r="E5175" s="16"/>
      <c r="F5175" s="14"/>
      <c r="G5175" s="14"/>
      <c r="H5175" s="14"/>
      <c r="I5175" s="15"/>
      <c r="J5175" s="77"/>
    </row>
    <row r="5176" spans="1:10" x14ac:dyDescent="0.2">
      <c r="A5176" s="14"/>
      <c r="B5176" s="14"/>
      <c r="C5176" s="14"/>
      <c r="D5176" s="16"/>
      <c r="E5176" s="16"/>
      <c r="F5176" s="14"/>
      <c r="G5176" s="14"/>
      <c r="H5176" s="14"/>
      <c r="I5176" s="15"/>
      <c r="J5176" s="77"/>
    </row>
    <row r="5177" spans="1:10" x14ac:dyDescent="0.2">
      <c r="A5177" s="14"/>
      <c r="B5177" s="14"/>
      <c r="C5177" s="14"/>
      <c r="D5177" s="16"/>
      <c r="E5177" s="16"/>
      <c r="F5177" s="14"/>
      <c r="G5177" s="14"/>
      <c r="H5177" s="14"/>
      <c r="I5177" s="15"/>
      <c r="J5177" s="77"/>
    </row>
    <row r="5178" spans="1:10" x14ac:dyDescent="0.2">
      <c r="A5178" s="14"/>
      <c r="B5178" s="14"/>
      <c r="C5178" s="14"/>
      <c r="D5178" s="16"/>
      <c r="E5178" s="16"/>
      <c r="F5178" s="14"/>
      <c r="G5178" s="14"/>
      <c r="H5178" s="14"/>
      <c r="I5178" s="15"/>
      <c r="J5178" s="77"/>
    </row>
    <row r="5179" spans="1:10" x14ac:dyDescent="0.2">
      <c r="A5179" s="14"/>
      <c r="B5179" s="14"/>
      <c r="C5179" s="14"/>
      <c r="D5179" s="16"/>
      <c r="E5179" s="16"/>
      <c r="F5179" s="14"/>
      <c r="G5179" s="14"/>
      <c r="H5179" s="14"/>
      <c r="I5179" s="15"/>
      <c r="J5179" s="77"/>
    </row>
  </sheetData>
  <dataConsolidate/>
  <mergeCells count="5">
    <mergeCell ref="A100:H100"/>
    <mergeCell ref="I101:J101"/>
    <mergeCell ref="I100:J100"/>
    <mergeCell ref="A101:H101"/>
    <mergeCell ref="A105:J105"/>
  </mergeCells>
  <phoneticPr fontId="1" type="noConversion"/>
  <conditionalFormatting sqref="A107:J5179">
    <cfRule type="expression" dxfId="87" priority="53" stopIfTrue="1">
      <formula>$A107&lt;&gt;""</formula>
    </cfRule>
  </conditionalFormatting>
  <conditionalFormatting sqref="B651:E656">
    <cfRule type="expression" dxfId="86" priority="144" stopIfTrue="1">
      <formula>$A651&lt;&gt;""</formula>
    </cfRule>
  </conditionalFormatting>
  <conditionalFormatting sqref="B663:E667">
    <cfRule type="expression" dxfId="85" priority="179" stopIfTrue="1">
      <formula>$A663&lt;&gt;""</formula>
    </cfRule>
  </conditionalFormatting>
  <conditionalFormatting sqref="B868:E868">
    <cfRule type="expression" dxfId="84" priority="71" stopIfTrue="1">
      <formula>$A868&lt;&gt;""</formula>
    </cfRule>
  </conditionalFormatting>
  <conditionalFormatting sqref="B870:E870 H870:I870 B871:I872 B873:E878 H873:I878">
    <cfRule type="expression" dxfId="83" priority="31" stopIfTrue="1">
      <formula>$A870&lt;&gt;""</formula>
    </cfRule>
  </conditionalFormatting>
  <conditionalFormatting sqref="B880:E880 H880:I880">
    <cfRule type="expression" dxfId="82" priority="22" stopIfTrue="1">
      <formula>$A880&lt;&gt;""</formula>
    </cfRule>
  </conditionalFormatting>
  <conditionalFormatting sqref="B998:E998">
    <cfRule type="expression" dxfId="81" priority="94" stopIfTrue="1">
      <formula>$A998&lt;&gt;""</formula>
    </cfRule>
  </conditionalFormatting>
  <conditionalFormatting sqref="B1289:E1289">
    <cfRule type="expression" dxfId="80" priority="140" stopIfTrue="1">
      <formula>$A1289&lt;&gt;""</formula>
    </cfRule>
  </conditionalFormatting>
  <conditionalFormatting sqref="B1293:E1293">
    <cfRule type="expression" dxfId="79" priority="196" stopIfTrue="1">
      <formula>$A1293&lt;&gt;""</formula>
    </cfRule>
  </conditionalFormatting>
  <conditionalFormatting sqref="B1310:E1315">
    <cfRule type="expression" dxfId="78" priority="186" stopIfTrue="1">
      <formula>$A1310&lt;&gt;""</formula>
    </cfRule>
  </conditionalFormatting>
  <conditionalFormatting sqref="B1317:E1327">
    <cfRule type="expression" dxfId="77" priority="54" stopIfTrue="1">
      <formula>$A1317&lt;&gt;""</formula>
    </cfRule>
  </conditionalFormatting>
  <conditionalFormatting sqref="B1331:E1331">
    <cfRule type="expression" dxfId="76" priority="80" stopIfTrue="1">
      <formula>$A1331&lt;&gt;""</formula>
    </cfRule>
  </conditionalFormatting>
  <conditionalFormatting sqref="B1432:E1439 I1432:J1449">
    <cfRule type="expression" dxfId="75" priority="130" stopIfTrue="1">
      <formula>$A1432&lt;&gt;""</formula>
    </cfRule>
  </conditionalFormatting>
  <conditionalFormatting sqref="B1472:E1480">
    <cfRule type="expression" dxfId="74" priority="165" stopIfTrue="1">
      <formula>$A1472&lt;&gt;""</formula>
    </cfRule>
  </conditionalFormatting>
  <conditionalFormatting sqref="B1482:E1505">
    <cfRule type="expression" dxfId="73" priority="44" stopIfTrue="1">
      <formula>$A1482&lt;&gt;""</formula>
    </cfRule>
  </conditionalFormatting>
  <conditionalFormatting sqref="B1539:E1542">
    <cfRule type="expression" dxfId="72" priority="61" stopIfTrue="1">
      <formula>$A1539&lt;&gt;""</formula>
    </cfRule>
  </conditionalFormatting>
  <conditionalFormatting sqref="B1544:E1546">
    <cfRule type="expression" dxfId="71" priority="266" stopIfTrue="1">
      <formula>$A1544&lt;&gt;""</formula>
    </cfRule>
  </conditionalFormatting>
  <conditionalFormatting sqref="B1548:E1558">
    <cfRule type="expression" dxfId="70" priority="85" stopIfTrue="1">
      <formula>$A1548&lt;&gt;""</formula>
    </cfRule>
  </conditionalFormatting>
  <conditionalFormatting sqref="B1572:E1583">
    <cfRule type="expression" dxfId="69" priority="123" stopIfTrue="1">
      <formula>$A1572&lt;&gt;""</formula>
    </cfRule>
  </conditionalFormatting>
  <conditionalFormatting sqref="B1591:E1629">
    <cfRule type="expression" dxfId="68" priority="160" stopIfTrue="1">
      <formula>$A1591&lt;&gt;""</formula>
    </cfRule>
  </conditionalFormatting>
  <conditionalFormatting sqref="B1632:E1637">
    <cfRule type="expression" dxfId="67" priority="230" stopIfTrue="1">
      <formula>$A1632&lt;&gt;""</formula>
    </cfRule>
  </conditionalFormatting>
  <conditionalFormatting sqref="B668:G668">
    <cfRule type="expression" dxfId="66" priority="180" stopIfTrue="1">
      <formula>$A668&lt;&gt;""</formula>
    </cfRule>
  </conditionalFormatting>
  <conditionalFormatting sqref="B657:H662">
    <cfRule type="expression" dxfId="65" priority="200" stopIfTrue="1">
      <formula>$A657&lt;&gt;""</formula>
    </cfRule>
  </conditionalFormatting>
  <conditionalFormatting sqref="B669:H675">
    <cfRule type="expression" dxfId="64" priority="156" stopIfTrue="1">
      <formula>$A669&lt;&gt;""</formula>
    </cfRule>
  </conditionalFormatting>
  <conditionalFormatting sqref="B1246:H1261">
    <cfRule type="expression" dxfId="63" priority="226" stopIfTrue="1">
      <formula>$A1246&lt;&gt;""</formula>
    </cfRule>
  </conditionalFormatting>
  <conditionalFormatting sqref="B1451:H1453 B1454:E1467 H1454:H1467">
    <cfRule type="expression" dxfId="62" priority="155" stopIfTrue="1">
      <formula>$A1451&lt;&gt;""</formula>
    </cfRule>
  </conditionalFormatting>
  <conditionalFormatting sqref="B1469:H1471">
    <cfRule type="expression" dxfId="61" priority="50" stopIfTrue="1">
      <formula>$A1469&lt;&gt;""</formula>
    </cfRule>
  </conditionalFormatting>
  <conditionalFormatting sqref="B1543:H1543">
    <cfRule type="expression" dxfId="60" priority="296" stopIfTrue="1">
      <formula>$A1543&lt;&gt;""</formula>
    </cfRule>
  </conditionalFormatting>
  <conditionalFormatting sqref="B1559:H1564">
    <cfRule type="expression" dxfId="59" priority="24" stopIfTrue="1">
      <formula>$A1559&lt;&gt;""</formula>
    </cfRule>
  </conditionalFormatting>
  <conditionalFormatting sqref="B1589:H1590">
    <cfRule type="expression" dxfId="58" priority="203" stopIfTrue="1">
      <formula>$A1589&lt;&gt;""</formula>
    </cfRule>
  </conditionalFormatting>
  <conditionalFormatting sqref="B354:I368 I369:I406 B369:E420">
    <cfRule type="expression" dxfId="57" priority="253" stopIfTrue="1">
      <formula>$A354&lt;&gt;""</formula>
    </cfRule>
  </conditionalFormatting>
  <conditionalFormatting sqref="B421:I421 B422:E454">
    <cfRule type="expression" dxfId="56" priority="267" stopIfTrue="1">
      <formula>$A421&lt;&gt;""</formula>
    </cfRule>
  </conditionalFormatting>
  <conditionalFormatting sqref="B455:I499">
    <cfRule type="expression" dxfId="55" priority="100" stopIfTrue="1">
      <formula>$A455&lt;&gt;""</formula>
    </cfRule>
  </conditionalFormatting>
  <conditionalFormatting sqref="B676:I678">
    <cfRule type="expression" dxfId="54" priority="102" stopIfTrue="1">
      <formula>$A676&lt;&gt;""</formula>
    </cfRule>
  </conditionalFormatting>
  <conditionalFormatting sqref="B824:I867">
    <cfRule type="expression" dxfId="53" priority="263" stopIfTrue="1">
      <formula>$A824&lt;&gt;""</formula>
    </cfRule>
  </conditionalFormatting>
  <conditionalFormatting sqref="B869:I869">
    <cfRule type="expression" dxfId="52" priority="29" stopIfTrue="1">
      <formula>$A869&lt;&gt;""</formula>
    </cfRule>
  </conditionalFormatting>
  <conditionalFormatting sqref="B1316:I1316">
    <cfRule type="expression" dxfId="51" priority="154" stopIfTrue="1">
      <formula>$A1316&lt;&gt;""</formula>
    </cfRule>
  </conditionalFormatting>
  <conditionalFormatting sqref="B1328:I1330">
    <cfRule type="expression" dxfId="50" priority="23" stopIfTrue="1">
      <formula>$A1328&lt;&gt;""</formula>
    </cfRule>
  </conditionalFormatting>
  <conditionalFormatting sqref="B1332:I1336">
    <cfRule type="expression" dxfId="49" priority="25" stopIfTrue="1">
      <formula>$A1332&lt;&gt;""</formula>
    </cfRule>
  </conditionalFormatting>
  <conditionalFormatting sqref="B1450:I1450 I1451:I1467">
    <cfRule type="expression" dxfId="48" priority="158" stopIfTrue="1">
      <formula>$A1450&lt;&gt;""</formula>
    </cfRule>
  </conditionalFormatting>
  <conditionalFormatting sqref="B1547:I1547">
    <cfRule type="expression" dxfId="47" priority="153" stopIfTrue="1">
      <formula>$A1547&lt;&gt;""</formula>
    </cfRule>
  </conditionalFormatting>
  <conditionalFormatting sqref="B314:J342">
    <cfRule type="expression" dxfId="46" priority="76" stopIfTrue="1">
      <formula>$A314&lt;&gt;""</formula>
    </cfRule>
  </conditionalFormatting>
  <conditionalFormatting sqref="B539:J599">
    <cfRule type="expression" dxfId="45" priority="268" stopIfTrue="1">
      <formula>$A539&lt;&gt;""</formula>
    </cfRule>
  </conditionalFormatting>
  <conditionalFormatting sqref="B636:J637">
    <cfRule type="expression" dxfId="44" priority="229" stopIfTrue="1">
      <formula>$A636&lt;&gt;""</formula>
    </cfRule>
  </conditionalFormatting>
  <conditionalFormatting sqref="B778:J804">
    <cfRule type="expression" dxfId="43" priority="9" stopIfTrue="1">
      <formula>$A778&lt;&gt;""</formula>
    </cfRule>
  </conditionalFormatting>
  <conditionalFormatting sqref="B1232:J1233">
    <cfRule type="expression" dxfId="42" priority="224" stopIfTrue="1">
      <formula>$A1232&lt;&gt;""</formula>
    </cfRule>
  </conditionalFormatting>
  <conditionalFormatting sqref="B1306:J1309">
    <cfRule type="expression" dxfId="41" priority="14" stopIfTrue="1">
      <formula>$A1306&lt;&gt;""</formula>
    </cfRule>
  </conditionalFormatting>
  <conditionalFormatting sqref="B1337:J1431">
    <cfRule type="expression" dxfId="40" priority="40" stopIfTrue="1">
      <formula>$A1337&lt;&gt;""</formula>
    </cfRule>
  </conditionalFormatting>
  <conditionalFormatting sqref="B1585:J1585">
    <cfRule type="expression" dxfId="39" priority="205" stopIfTrue="1">
      <formula>$A1585&lt;&gt;""</formula>
    </cfRule>
  </conditionalFormatting>
  <conditionalFormatting sqref="B1640:J4553">
    <cfRule type="expression" dxfId="38" priority="49" stopIfTrue="1">
      <formula>$A1640&lt;&gt;""</formula>
    </cfRule>
  </conditionalFormatting>
  <conditionalFormatting sqref="F150:H162">
    <cfRule type="expression" dxfId="37" priority="3" stopIfTrue="1">
      <formula>$A150&lt;&gt;""</formula>
    </cfRule>
  </conditionalFormatting>
  <conditionalFormatting sqref="F370:H374">
    <cfRule type="expression" dxfId="36" priority="131" stopIfTrue="1">
      <formula>$A370&lt;&gt;""</formula>
    </cfRule>
  </conditionalFormatting>
  <conditionalFormatting sqref="F377:H378">
    <cfRule type="expression" dxfId="35" priority="125" stopIfTrue="1">
      <formula>$A377&lt;&gt;""</formula>
    </cfRule>
  </conditionalFormatting>
  <conditionalFormatting sqref="F651:H652">
    <cfRule type="expression" dxfId="34" priority="146" stopIfTrue="1">
      <formula>$A651&lt;&gt;""</formula>
    </cfRule>
  </conditionalFormatting>
  <conditionalFormatting sqref="F655:H656">
    <cfRule type="expression" dxfId="33" priority="236" stopIfTrue="1">
      <formula>$A655&lt;&gt;""</formula>
    </cfRule>
  </conditionalFormatting>
  <conditionalFormatting sqref="F663:H665 H666:H668">
    <cfRule type="expression" dxfId="32" priority="178" stopIfTrue="1">
      <formula>$A663&lt;&gt;""</formula>
    </cfRule>
  </conditionalFormatting>
  <conditionalFormatting sqref="F1310:H1310">
    <cfRule type="expression" dxfId="31" priority="287" stopIfTrue="1">
      <formula>$A1310&lt;&gt;""</formula>
    </cfRule>
  </conditionalFormatting>
  <conditionalFormatting sqref="F1434:H1439">
    <cfRule type="expression" dxfId="30" priority="129" stopIfTrue="1">
      <formula>$A1434&lt;&gt;""</formula>
    </cfRule>
  </conditionalFormatting>
  <conditionalFormatting sqref="F349:I351">
    <cfRule type="expression" dxfId="29" priority="257" stopIfTrue="1">
      <formula>$A349&lt;&gt;""</formula>
    </cfRule>
  </conditionalFormatting>
  <conditionalFormatting sqref="F426:I426">
    <cfRule type="expression" dxfId="28" priority="157" stopIfTrue="1">
      <formula>$A426&lt;&gt;""</formula>
    </cfRule>
  </conditionalFormatting>
  <conditionalFormatting sqref="F343:J348 B343:E353 J349:J406 I407:J407 F408:J420 J421:J499 F428:I454 B649:I650 J649:J678 J824:J882 B879:I879 B881:I882 B990:E990 H990:J990 H998:J998 B1005:E1005 H1005:J1005 I1234:J1261 B1290:H1290 I1290:J1305 H1293:H1305 B1294:G1305 I1310:J1315 F1432:H1432 B1440:H1449 J1450:J1467 B1481:H1481 B1506:H1538 I1543:J1546 J1547:J1564 F1592:H1626 F1627:J1629 B1630:H1631">
    <cfRule type="expression" dxfId="27" priority="297" stopIfTrue="1">
      <formula>$A343&lt;&gt;""</formula>
    </cfRule>
  </conditionalFormatting>
  <conditionalFormatting sqref="H369">
    <cfRule type="expression" dxfId="26" priority="137" stopIfTrue="1">
      <formula>$A369&lt;&gt;""</formula>
    </cfRule>
  </conditionalFormatting>
  <conditionalFormatting sqref="H375:H376">
    <cfRule type="expression" dxfId="25" priority="126" stopIfTrue="1">
      <formula>$A375&lt;&gt;""</formula>
    </cfRule>
  </conditionalFormatting>
  <conditionalFormatting sqref="H379:H407">
    <cfRule type="expression" dxfId="24" priority="16" stopIfTrue="1">
      <formula>$A379&lt;&gt;""</formula>
    </cfRule>
  </conditionalFormatting>
  <conditionalFormatting sqref="H653:H654">
    <cfRule type="expression" dxfId="23" priority="150" stopIfTrue="1">
      <formula>$A653&lt;&gt;""</formula>
    </cfRule>
  </conditionalFormatting>
  <conditionalFormatting sqref="H1311:H1315">
    <cfRule type="expression" dxfId="22" priority="188" stopIfTrue="1">
      <formula>$A1311&lt;&gt;""</formula>
    </cfRule>
  </conditionalFormatting>
  <conditionalFormatting sqref="H1433">
    <cfRule type="expression" dxfId="21" priority="199" stopIfTrue="1">
      <formula>$A1433&lt;&gt;""</formula>
    </cfRule>
  </conditionalFormatting>
  <conditionalFormatting sqref="H1472:H1480">
    <cfRule type="expression" dxfId="20" priority="167" stopIfTrue="1">
      <formula>$A1472&lt;&gt;""</formula>
    </cfRule>
  </conditionalFormatting>
  <conditionalFormatting sqref="H1482:H1505">
    <cfRule type="expression" dxfId="19" priority="46" stopIfTrue="1">
      <formula>$A1482&lt;&gt;""</formula>
    </cfRule>
  </conditionalFormatting>
  <conditionalFormatting sqref="H1544:H1546">
    <cfRule type="expression" dxfId="18" priority="265" stopIfTrue="1">
      <formula>$A1544&lt;&gt;""</formula>
    </cfRule>
  </conditionalFormatting>
  <conditionalFormatting sqref="H1548:H1558">
    <cfRule type="expression" dxfId="17" priority="26" stopIfTrue="1">
      <formula>$A1548&lt;&gt;""</formula>
    </cfRule>
  </conditionalFormatting>
  <conditionalFormatting sqref="H1591">
    <cfRule type="expression" dxfId="16" priority="162" stopIfTrue="1">
      <formula>$A1591&lt;&gt;""</formula>
    </cfRule>
  </conditionalFormatting>
  <conditionalFormatting sqref="H1632:H1637">
    <cfRule type="expression" dxfId="15" priority="232" stopIfTrue="1">
      <formula>$A1632&lt;&gt;""</formula>
    </cfRule>
  </conditionalFormatting>
  <conditionalFormatting sqref="H352:I353">
    <cfRule type="expression" dxfId="14" priority="254" stopIfTrue="1">
      <formula>$A352&lt;&gt;""</formula>
    </cfRule>
  </conditionalFormatting>
  <conditionalFormatting sqref="H422:I425">
    <cfRule type="expression" dxfId="13" priority="256" stopIfTrue="1">
      <formula>$A422&lt;&gt;""</formula>
    </cfRule>
  </conditionalFormatting>
  <conditionalFormatting sqref="H427:I427">
    <cfRule type="expression" dxfId="12" priority="132" stopIfTrue="1">
      <formula>$A427&lt;&gt;""</formula>
    </cfRule>
  </conditionalFormatting>
  <conditionalFormatting sqref="H868:I868">
    <cfRule type="expression" dxfId="11" priority="73" stopIfTrue="1">
      <formula>$A868&lt;&gt;""</formula>
    </cfRule>
  </conditionalFormatting>
  <conditionalFormatting sqref="H1317:I1327">
    <cfRule type="expression" dxfId="10" priority="57" stopIfTrue="1">
      <formula>$A1317&lt;&gt;""</formula>
    </cfRule>
  </conditionalFormatting>
  <conditionalFormatting sqref="H1331:I1331">
    <cfRule type="expression" dxfId="9" priority="83" stopIfTrue="1">
      <formula>$A1331&lt;&gt;""</formula>
    </cfRule>
  </conditionalFormatting>
  <conditionalFormatting sqref="H1289:J1289">
    <cfRule type="expression" dxfId="8" priority="139" stopIfTrue="1">
      <formula>$A1289&lt;&gt;""</formula>
    </cfRule>
  </conditionalFormatting>
  <conditionalFormatting sqref="H1539:J1542">
    <cfRule type="expression" dxfId="7" priority="62" stopIfTrue="1">
      <formula>$A1539&lt;&gt;""</formula>
    </cfRule>
  </conditionalFormatting>
  <conditionalFormatting sqref="H1572:J1583">
    <cfRule type="expression" dxfId="6" priority="21" stopIfTrue="1">
      <formula>$A1572&lt;&gt;""</formula>
    </cfRule>
  </conditionalFormatting>
  <conditionalFormatting sqref="I651:I675">
    <cfRule type="expression" dxfId="5" priority="147" stopIfTrue="1">
      <formula>$A651&lt;&gt;""</formula>
    </cfRule>
  </conditionalFormatting>
  <conditionalFormatting sqref="I1548:I1564">
    <cfRule type="expression" dxfId="4" priority="89" stopIfTrue="1">
      <formula>$A1548&lt;&gt;""</formula>
    </cfRule>
  </conditionalFormatting>
  <conditionalFormatting sqref="I1469:J1538">
    <cfRule type="expression" dxfId="3" priority="169" stopIfTrue="1">
      <formula>$A1469&lt;&gt;""</formula>
    </cfRule>
  </conditionalFormatting>
  <conditionalFormatting sqref="I1589:J1626">
    <cfRule type="expression" dxfId="2" priority="164" stopIfTrue="1">
      <formula>$A1589&lt;&gt;""</formula>
    </cfRule>
  </conditionalFormatting>
  <conditionalFormatting sqref="I1630:J1637">
    <cfRule type="expression" dxfId="1" priority="262" stopIfTrue="1">
      <formula>$A1630&lt;&gt;""</formula>
    </cfRule>
  </conditionalFormatting>
  <conditionalFormatting sqref="J1316:J1336">
    <cfRule type="expression" dxfId="0" priority="289" stopIfTrue="1">
      <formula>$A1316&lt;&gt;""</formula>
    </cfRule>
  </conditionalFormatting>
  <dataValidations count="5">
    <dataValidation type="date" allowBlank="1" showInputMessage="1" showErrorMessage="1" sqref="D102:E102 D5180:E65715 D106:E106" xr:uid="{00000000-0002-0000-0400-000000000000}">
      <formula1>42370</formula1>
      <formula2>42735</formula2>
    </dataValidation>
    <dataValidation type="list" allowBlank="1" sqref="F107:F5179" xr:uid="{00000000-0002-0000-0400-000001000000}">
      <formula1>$F$96:$F$99</formula1>
    </dataValidation>
    <dataValidation type="list" allowBlank="1" showInputMessage="1" showErrorMessage="1" sqref="A107:A5179" xr:uid="{00000000-0002-0000-0400-000002000000}">
      <formula1>OFFSET($A$1,0,0,$B$3,1)</formula1>
    </dataValidation>
    <dataValidation allowBlank="1" sqref="G107:G5179" xr:uid="{00000000-0002-0000-0400-000003000000}"/>
    <dataValidation type="list" allowBlank="1" showInputMessage="1" showErrorMessage="1" errorTitle="Chyba !" error="zadajte (vyberte zo zoznamu) platný analytický kód podľa nápovedy k bunke I104" sqref="J107:J10179" xr:uid="{00000000-0002-0000-0400-000004000000}">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00000000-0004-0000-0500-000000000000}"/>
    <hyperlink ref="H130" r:id="rId2" xr:uid="{00000000-0004-0000-0500-000001000000}"/>
    <hyperlink ref="G82" r:id="rId3" xr:uid="{00000000-0004-0000-0500-000002000000}"/>
    <hyperlink ref="H117" r:id="rId4" display="info@szfb.sk; " xr:uid="{00000000-0004-0000-0500-000003000000}"/>
    <hyperlink ref="H157" r:id="rId5" xr:uid="{00000000-0004-0000-0500-000004000000}"/>
    <hyperlink ref="G45" r:id="rId6" xr:uid="{00000000-0004-0000-0500-000005000000}"/>
    <hyperlink ref="G20" r:id="rId7" xr:uid="{00000000-0004-0000-0500-000006000000}"/>
    <hyperlink ref="G9" r:id="rId8" xr:uid="{00000000-0004-0000-0500-000007000000}"/>
    <hyperlink ref="G18" r:id="rId9" xr:uid="{00000000-0004-0000-0500-000008000000}"/>
    <hyperlink ref="G21" r:id="rId10" xr:uid="{00000000-0004-0000-0500-000009000000}"/>
    <hyperlink ref="H163" r:id="rId11" xr:uid="{00000000-0004-0000-0500-00000A000000}"/>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Slovenský zväz tanečných športov, Olympijské námestie 14290/1, Bratislava, 831 04</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00684767</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00000000-0002-0000-0800-000000000000}">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Guzmanova Daska</cp:lastModifiedBy>
  <cp:revision/>
  <cp:lastPrinted>2026-01-22T08:18:11Z</cp:lastPrinted>
  <dcterms:created xsi:type="dcterms:W3CDTF">2017-02-20T06:20:12Z</dcterms:created>
  <dcterms:modified xsi:type="dcterms:W3CDTF">2026-08-12T10:10:53Z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