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W:\5.MZDOVE ODDELENIE\SZTŠ\ROK 2026\"/>
    </mc:Choice>
  </mc:AlternateContent>
  <xr:revisionPtr revIDLastSave="0" documentId="13_ncr:1_{8553DA09-6270-4DDF-9371-E071EE781BD8}" xr6:coauthVersionLast="47" xr6:coauthVersionMax="47" xr10:uidLastSave="{00000000-0000-0000-0000-000000000000}"/>
  <bookViews>
    <workbookView xWindow="-1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<sst xmlns="http://schemas.openxmlformats.org/spreadsheetml/2006/main" count="2718" uniqueCount="1540">
  <si>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</si>
  <si>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</si>
  <si>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</si>
  <si>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</si>
  <si>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</si>
  <si>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</si>
  <si>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</si>
  <si>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</si>
  <si>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</si>
  <si>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</si>
  <si>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</si>
  <si>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</si>
  <si>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</si>
  <si>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</si>
  <si>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</si>
  <si>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</si>
  <si>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</si>
  <si>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</si>
  <si>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</si>
  <si>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</si>
  <si>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</si>
  <si>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</si>
  <si>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</si>
  <si>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</si>
  <si>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</si>
  <si>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</si>
  <si>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</si>
  <si>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</si>
  <si>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</si>
  <si>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</si>
  <si>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</si>
  <si>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</si>
  <si>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</si>
  <si>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</si>
  <si>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</si>
  <si>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</si>
  <si>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</si>
  <si>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</si>
  <si>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</si>
  <si>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</si>
  <si>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</si>
  <si>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</si>
  <si>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</si>
  <si>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</si>
  <si>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</si>
  <si>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</si>
  <si>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</si>
  <si>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</si>
  <si>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</si>
  <si>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</si>
  <si>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</si>
  <si>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</si>
  <si>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</si>
  <si>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</si>
  <si>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</si>
  <si>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</si>
  <si>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</si>
  <si>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</si>
  <si>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</si>
  <si>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</si>
  <si>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</si>
  <si>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</si>
  <si>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</si>
  <si>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</si>
  <si>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</si>
  <si>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</si>
  <si>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</si>
  <si>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</si>
  <si>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</si>
  <si>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</si>
  <si>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</si>
  <si>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</si>
  <si>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</si>
  <si>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</si>
  <si>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</si>
  <si>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</si>
  <si>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</si>
  <si>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</si>
  <si>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</si>
  <si>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</si>
  <si>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</si>
  <si>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</si>
  <si>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</si>
  <si>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</si>
  <si>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</si>
  <si>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</si>
  <si>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</si>
  <si>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</si>
  <si>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</si>
  <si>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</si>
  <si>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</si>
  <si>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</si>
  <si>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</si>
  <si>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</si>
  <si>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</si>
  <si>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</si>
  <si>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</si>
  <si>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</si>
  <si>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</si>
  <si>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</si>
  <si>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</si>
  <si>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</si>
  <si>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</si>
  <si>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</si>
  <si>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</si>
  <si>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</si>
  <si>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</si>
  <si>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</si>
  <si>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</si>
  <si>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</si>
  <si>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</si>
  <si>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</si>
  <si>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</si>
  <si>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</si>
  <si>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</si>
  <si>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</si>
  <si>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</si>
  <si>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</si>
  <si>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</si>
  <si>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</si>
  <si>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</si>
  <si>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</si>
  <si>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</si>
  <si>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</si>
  <si>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</si>
  <si>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</si>
  <si>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</si>
  <si>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</si>
  <si>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</si>
  <si>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</si>
  <si>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</si>
  <si>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</si>
  <si>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</si>
  <si>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</si>
  <si>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</si>
  <si>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</si>
  <si>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</si>
  <si>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</si>
  <si>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</si>
  <si>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</si>
  <si>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</si>
  <si>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</si>
  <si>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</si>
  <si>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</si>
  <si>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</si>
  <si>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</si>
  <si>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</si>
  <si>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</si>
  <si>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</si>
  <si>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</si>
  <si>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</si>
  <si>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</si>
  <si>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</si>
  <si>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</si>
  <si>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</si>
  <si>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</si>
  <si>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</si>
  <si>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</si>
  <si>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</si>
  <si>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</si>
  <si>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</si>
  <si>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</si>
  <si>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</si>
  <si>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</si>
  <si>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</si>
  <si>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</si>
  <si>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</si>
  <si>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</si>
  <si>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</si>
  <si>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</si>
  <si>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</si>
  <si>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</si>
  <si>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</si>
  <si>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</si>
  <si>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</si>
  <si>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</si>
  <si>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</si>
  <si>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</si>
  <si>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</si>
  <si>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</si>
  <si>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</si>
  <si>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</si>
  <si>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</si>
  <si>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</si>
  <si>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</si>
  <si>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</si>
  <si>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</si>
  <si>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</si>
  <si>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</si>
  <si>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</si>
  <si>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</si>
  <si>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</si>
  <si>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</si>
  <si>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</si>
  <si>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</si>
  <si>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</si>
  <si>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</si>
  <si>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</si>
  <si>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</si>
  <si>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</si>
  <si>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</si>
  <si>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</si>
  <si>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</si>
  <si>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</si>
  <si>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</si>
  <si>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</si>
  <si>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</si>
  <si>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</si>
  <si>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</si>
  <si>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</si>
  <si>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</si>
  <si>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</si>
  <si>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</si>
  <si>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</si>
  <si>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</si>
  <si>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</si>
  <si>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</si>
  <si>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</si>
  <si>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</si>
  <si>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</si>
  <si>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</si>
  <si>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</si>
  <si>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</si>
  <si>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</si>
  <si>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</si>
  <si>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</si>
  <si>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</si>
  <si>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</si>
  <si>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</si>
  <si>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</si>
  <si>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</si>
  <si>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</si>
  <si>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</si>
  <si>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</si>
  <si>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</si>
  <si>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</si>
  <si>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</si>
  <si>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</si>
  <si>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</si>
  <si>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</si>
  <si>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</si>
  <si>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</si>
  <si>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</si>
  <si>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</si>
  <si>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</si>
  <si>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</si>
  <si>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</si>
  <si>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</si>
  <si>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</si>
  <si>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</si>
  <si>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</si>
  <si>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</si>
  <si>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</si>
  <si>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</si>
  <si>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</si>
  <si>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</si>
  <si>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</si>
  <si>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</si>
  <si>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</si>
  <si>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</si>
  <si>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</si>
  <si>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</si>
  <si>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</si>
  <si>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</si>
  <si>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</si>
  <si>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</si>
  <si>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</si>
  <si>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</si>
  <si>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</si>
  <si>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</si>
  <si>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</si>
  <si>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</si>
  <si>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</si>
  <si>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</si>
  <si>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</si>
  <si>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</si>
  <si>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</si>
  <si>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</si>
  <si>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</si>
  <si>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</si>
  <si>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</si>
  <si>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</si>
  <si>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</si>
  <si>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</si>
  <si>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</si>
  <si>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</si>
  <si>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</si>
  <si>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</si>
  <si>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</si>
  <si>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</si>
  <si>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</si>
  <si>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</si>
  <si>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</si>
  <si>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</si>
  <si>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</si>
  <si>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</si>
  <si>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</si>
  <si>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</si>
  <si>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</si>
  <si>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</si>
  <si>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</si>
  <si>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</si>
  <si>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</si>
  <si>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</si>
  <si>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</si>
  <si>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</si>
  <si>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</si>
  <si>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</si>
  <si>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</si>
  <si>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</si>
  <si>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</si>
  <si>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</si>
  <si>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</si>
  <si>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</si>
  <si>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</si>
  <si>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</si>
  <si>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</si>
  <si>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</si>
  <si>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</si>
  <si>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</si>
  <si>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</si>
  <si>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</si>
  <si>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</si>
  <si>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</si>
  <si>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</si>
  <si>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</si>
  <si>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</si>
  <si>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</si>
  <si>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</si>
  <si>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</si>
  <si>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</si>
  <si>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</si>
  <si>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</si>
  <si>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</si>
  <si>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</si>
  <si>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</si>
  <si>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</si>
  <si>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</si>
  <si>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</si>
  <si>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</si>
  <si>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</si>
  <si>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</si>
  <si>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</si>
  <si>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</si>
  <si>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</si>
  <si>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</si>
  <si>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</si>
  <si>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</si>
  <si>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</si>
  <si>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</si>
  <si>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</si>
  <si>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</si>
  <si>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</si>
  <si>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</si>
  <si>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</si>
  <si>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</si>
  <si>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</si>
  <si>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</si>
  <si>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</si>
  <si>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</si>
  <si>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</si>
  <si>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</si>
  <si>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</si>
  <si>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</si>
  <si>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</si>
  <si>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</si>
  <si>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</si>
  <si>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</si>
  <si>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</si>
  <si>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</si>
  <si>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</si>
  <si>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</si>
  <si>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</si>
  <si>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</si>
  <si>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</si>
  <si>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</si>
  <si>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</si>
  <si>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</si>
  <si>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</si>
  <si>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</si>
  <si>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</si>
  <si>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</si>
  <si>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</si>
  <si>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</si>
  <si>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</si>
  <si>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</si>
  <si>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</si>
  <si>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</si>
  <si>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</si>
  <si>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</si>
  <si>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</si>
  <si>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</si>
  <si>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</si>
  <si>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</si>
  <si>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</si>
  <si>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</si>
  <si>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</si>
  <si>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</si>
  <si>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</si>
  <si>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</si>
  <si>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</si>
  <si>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</si>
  <si>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</si>
  <si>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</si>
  <si>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</si>
  <si>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</si>
  <si>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</si>
  <si>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</si>
  <si>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</si>
  <si>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</si>
  <si>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</si>
  <si>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</si>
  <si>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</si>
  <si>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</si>
  <si>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</si>
  <si>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</si>
  <si>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</si>
  <si>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</si>
  <si>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</si>
  <si>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</si>
  <si>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</si>
  <si>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</si>
  <si>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</si>
  <si>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</si>
  <si>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</si>
  <si>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</si>
  <si>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</si>
  <si>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</si>
  <si>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</si>
  <si>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</si>
  <si>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</si>
  <si>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</si>
  <si>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</si>
  <si>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</si>
  <si>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</si>
  <si>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</si>
  <si>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</si>
  <si>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</si>
  <si>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</si>
  <si>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</si>
  <si>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</si>
  <si>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</si>
  <si>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</si>
  <si>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</si>
  <si>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</si>
  <si>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</si>
  <si>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</si>
  <si>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</si>
  <si>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</si>
  <si>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</si>
  <si>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</si>
  <si>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</si>
  <si>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</si>
  <si>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</si>
  <si>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</si>
  <si>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</si>
  <si>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</si>
  <si>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</si>
  <si>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</si>
  <si>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</si>
  <si>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</si>
  <si>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</si>
  <si>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</si>
  <si>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</si>
  <si>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</si>
  <si>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</si>
  <si>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</si>
  <si>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</si>
  <si>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</si>
  <si>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</si>
  <si>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</si>
  <si>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</si>
  <si>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</si>
  <si>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</si>
  <si>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</si>
  <si>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</si>
  <si>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</si>
  <si>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</si>
  <si>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</si>
  <si>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</si>
  <si>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</si>
  <si>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</si>
  <si>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</si>
  <si>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</si>
  <si>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</si>
  <si>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</si>
  <si>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</si>
  <si>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</si>
  <si>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</si>
  <si>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</si>
  <si>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</si>
  <si>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</si>
  <si>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</si>
  <si>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</si>
  <si>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</si>
  <si>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</si>
  <si>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</si>
  <si>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</si>
  <si>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</si>
  <si>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</si>
  <si>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</si>
  <si>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</si>
  <si>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</si>
  <si>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</si>
  <si>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</si>
  <si>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</si>
  <si>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</si>
  <si>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</si>
  <si>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</si>
  <si>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</si>
  <si>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</si>
  <si>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</si>
  <si>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</si>
  <si>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</si>
  <si>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</si>
  <si>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</si>
  <si>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</si>
  <si>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</si>
  <si>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</si>
  <si>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</si>
  <si>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</si>
  <si>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</si>
  <si>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</si>
  <si>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</si>
  <si>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</si>
  <si>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</si>
  <si>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</si>
  <si>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</si>
  <si>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</si>
  <si>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</si>
  <si>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</si>
  <si>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</si>
  <si>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</si>
  <si>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</si>
  <si>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</si>
  <si>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</si>
  <si>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</si>
  <si>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</si>
  <si>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</si>
  <si>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</si>
  <si>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</si>
  <si>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</si>
  <si>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</si>
  <si>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</si>
  <si>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</si>
  <si>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</si>
  <si>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</si>
  <si>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</si>
  <si>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</si>
  <si>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</si>
  <si>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</si>
  <si>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</si>
  <si>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</si>
  <si>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</si>
  <si>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</si>
  <si>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</si>
  <si>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</si>
  <si>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</si>
  <si>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</si>
  <si>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</si>
  <si>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</si>
  <si>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</si>
  <si>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</si>
  <si>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</si>
  <si>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</si>
  <si>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</si>
  <si>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</si>
  <si>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</si>
  <si>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</si>
  <si>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</si>
  <si>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</si>
  <si>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</si>
  <si>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</si>
  <si>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</si>
  <si>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</si>
  <si>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</si>
  <si>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</si>
  <si>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</si>
  <si>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</si>
  <si>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</si>
  <si>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</si>
  <si>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</si>
  <si>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</si>
  <si>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</si>
  <si>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</si>
  <si>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</si>
  <si>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</si>
  <si>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</si>
  <si>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</si>
  <si>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</si>
  <si>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</si>
  <si>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</si>
  <si>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</si>
  <si>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</si>
  <si>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</si>
  <si>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</si>
  <si>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</si>
  <si>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</si>
  <si>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</si>
  <si>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</si>
  <si>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</si>
  <si>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</si>
  <si>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</si>
  <si>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</si>
  <si>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</si>
  <si>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</si>
  <si>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</si>
  <si>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</si>
  <si>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</si>
  <si>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</si>
  <si>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</si>
  <si>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</si>
  <si>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</si>
  <si>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</si>
  <si>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</si>
  <si>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</si>
  <si>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</si>
  <si>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</si>
  <si>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</si>
  <si>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</si>
  <si>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</si>
  <si>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</si>
  <si>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</si>
  <si>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</si>
  <si>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</si>
  <si>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</si>
  <si>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</si>
  <si>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</si>
  <si>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</si>
  <si>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</si>
  <si>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</si>
  <si>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</si>
  <si>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</si>
  <si>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</si>
  <si>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</si>
  <si>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</si>
  <si>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</si>
  <si>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</si>
  <si>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</si>
  <si>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</si>
  <si>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</si>
  <si>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</si>
  <si>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</si>
  <si>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</si>
  <si>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</si>
  <si>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</si>
  <si>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</si>
  <si>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</si>
  <si>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</si>
  <si>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</si>
  <si>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</si>
  <si>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</si>
  <si>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</si>
  <si>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</si>
  <si>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</si>
  <si>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</si>
  <si>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</si>
  <si>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</si>
  <si>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</si>
  <si>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</si>
  <si>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</si>
  <si>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</si>
  <si>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</si>
  <si>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</si>
  <si>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</si>
  <si>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</si>
  <si>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</si>
  <si>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</si>
  <si>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</si>
  <si>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</si>
  <si>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</si>
  <si>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</si>
  <si>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</si>
  <si>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</si>
  <si>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</si>
  <si>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</si>
  <si>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</si>
  <si>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</si>
  <si>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</si>
  <si>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</si>
  <si>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</si>
  <si>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</si>
  <si>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</si>
  <si>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</si>
  <si>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</si>
  <si>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</si>
  <si>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</si>
  <si>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</si>
  <si>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</si>
  <si>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</si>
  <si>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</si>
  <si>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</si>
  <si>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</si>
  <si>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</si>
  <si>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</si>
  <si>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</si>
  <si>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</si>
  <si>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</si>
  <si>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</si>
  <si>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</si>
  <si>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</si>
  <si>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</si>
  <si>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</si>
  <si>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</si>
  <si>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</si>
  <si>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</si>
  <si>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</si>
  <si>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</si>
  <si>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</si>
  <si>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</si>
  <si>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</si>
  <si>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</si>
  <si>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</si>
  <si>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</si>
  <si>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</si>
  <si>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</si>
  <si>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</si>
  <si>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</si>
  <si>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</si>
  <si>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</si>
  <si>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</si>
  <si>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</si>
  <si>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</si>
  <si>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</si>
  <si>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</si>
  <si>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</si>
  <si>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</si>
  <si>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</si>
  <si>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</si>
  <si>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</si>
  <si>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</si>
  <si>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</si>
  <si>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</si>
  <si>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</si>
  <si>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</si>
  <si>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</si>
  <si>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</si>
  <si>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</si>
  <si>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</si>
  <si>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</si>
  <si>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</si>
  <si>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</si>
  <si>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</si>
  <si>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</si>
  <si>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</si>
  <si>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</si>
  <si>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</si>
  <si>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</si>
  <si>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</si>
  <si>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</si>
  <si>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</si>
  <si>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</si>
  <si>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</si>
  <si>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</si>
  <si>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</si>
  <si>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</si>
  <si>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</si>
  <si>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</si>
  <si>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</si>
  <si>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</si>
  <si>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</si>
  <si>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</si>
  <si>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</si>
  <si>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</si>
  <si>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</si>
  <si>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</si>
  <si>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</si>
  <si>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</si>
  <si>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</si>
  <si>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</si>
  <si>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</si>
  <si>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</si>
  <si>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</si>
  <si>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</si>
  <si>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</si>
  <si>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</si>
  <si>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</si>
  <si>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</si>
  <si>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</si>
  <si>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</si>
  <si>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</si>
  <si>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</si>
  <si>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</si>
  <si>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</si>
  <si>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</si>
  <si>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</si>
  <si>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</si>
  <si>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</si>
  <si>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</si>
  <si>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</si>
  <si>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</si>
  <si>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</si>
  <si>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</si>
  <si>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</si>
  <si>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</si>
  <si>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</si>
  <si>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</si>
  <si>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</si>
  <si>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</si>
  <si>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</si>
  <si>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</si>
  <si>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</si>
  <si>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</si>
  <si>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</si>
  <si>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</si>
  <si>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</si>
  <si>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</si>
  <si>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</si>
  <si>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</si>
  <si>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</si>
  <si>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</si>
  <si>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</si>
  <si>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</si>
  <si>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</si>
  <si>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</si>
  <si>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</si>
  <si>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</si>
  <si>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</si>
  <si>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</si>
  <si>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</si>
  <si>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</si>
  <si>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</si>
  <si>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</si>
  <si>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</si>
  <si>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</si>
  <si>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</si>
  <si>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</si>
  <si>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</si>
  <si>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</si>
  <si>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</si>
  <si>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</si>
  <si>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</si>
  <si>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</si>
  <si>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</si>
  <si>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</si>
  <si>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</si>
  <si>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</si>
  <si>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</si>
  <si>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</si>
  <si>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</si>
  <si>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</si>
  <si>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</si>
  <si>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</si>
  <si>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</si>
  <si>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</si>
  <si>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</si>
  <si>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</si>
  <si>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</si>
  <si>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</si>
  <si>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</si>
  <si>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</si>
  <si>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</si>
  <si>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</si>
  <si>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</si>
  <si>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</si>
  <si>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</si>
  <si>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</si>
  <si>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</si>
  <si>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</si>
  <si>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</si>
  <si>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</si>
  <si>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</si>
  <si>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</si>
  <si>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</si>
  <si>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</si>
  <si>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</si>
  <si>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</si>
  <si>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</si>
  <si>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</si>
  <si>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</si>
  <si>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</si>
  <si>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</si>
  <si>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</si>
  <si>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</si>
  <si>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</si>
  <si>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</si>
  <si>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</si>
  <si>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</si>
  <si>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</si>
  <si>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</si>
  <si>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</si>
  <si>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</si>
  <si>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</si>
  <si>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</si>
  <si>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</si>
  <si>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</si>
  <si>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</si>
  <si>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</si>
  <si>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</si>
  <si>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</si>
  <si>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</si>
  <si>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</si>
  <si>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</si>
  <si>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</si>
  <si>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</si>
  <si>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</si>
  <si>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</si>
  <si>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</si>
  <si>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</si>
  <si>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</si>
  <si>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</si>
  <si>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</si>
  <si>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</si>
  <si>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</si>
  <si>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</si>
  <si>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</si>
  <si>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</si>
  <si>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</si>
  <si>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</si>
  <si>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</si>
  <si>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</si>
  <si>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</si>
  <si>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</si>
  <si>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</si>
  <si>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</si>
  <si>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</si>
  <si>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</si>
  <si>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</si>
  <si>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</si>
  <si>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</si>
  <si>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</si>
  <si>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</si>
  <si>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</si>
  <si>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</si>
  <si>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</si>
  <si>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</si>
  <si>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</si>
  <si>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</si>
  <si>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</si>
  <si>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</si>
  <si>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</si>
  <si>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</si>
  <si>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</si>
  <si>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</si>
  <si>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</si>
  <si>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</si>
  <si>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</si>
  <si>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</si>
  <si>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</si>
  <si>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</si>
  <si>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</si>
  <si>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</si>
  <si>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</si>
  <si>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</si>
  <si>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</si>
  <si>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</si>
  <si>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</si>
  <si>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</si>
  <si>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</si>
  <si>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</si>
  <si>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</si>
  <si>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</si>
  <si>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</si>
  <si>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</si>
  <si>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</si>
  <si>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</si>
  <si>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</si>
  <si>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</si>
  <si>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</si>
  <si>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</si>
  <si>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</si>
  <si>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</si>
  <si>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</si>
  <si>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</si>
  <si>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</si>
  <si>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</si>
  <si>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</si>
  <si>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</si>
  <si>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</si>
  <si>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</si>
  <si>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</si>
  <si>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</si>
  <si>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</si>
  <si>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</si>
  <si>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</si>
  <si>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</si>
  <si>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</si>
  <si>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</si>
  <si>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</si>
  <si>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</si>
  <si>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</si>
  <si>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</si>
  <si>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</si>
  <si>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</si>
  <si>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</si>
  <si>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</si>
  <si>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</si>
  <si>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</si>
  <si>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</si>
  <si>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</si>
  <si>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</si>
  <si>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</si>
  <si>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</si>
  <si>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</si>
  <si>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</si>
  <si>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</si>
  <si>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</si>
  <si>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</si>
  <si>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</si>
  <si>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</si>
  <si>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</si>
  <si>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</si>
  <si>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</si>
  <si>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</si>
  <si>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</si>
  <si>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</si>
  <si>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</si>
  <si>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</si>
  <si>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</si>
  <si>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</si>
  <si>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</si>
  <si>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</si>
  <si>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</si>
  <si>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</si>
  <si>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</si>
  <si>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</si>
  <si>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</si>
  <si>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</si>
  <si>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</si>
  <si>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</si>
  <si>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</si>
  <si>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</si>
  <si>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</si>
  <si>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</si>
  <si>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</si>
  <si>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</si>
  <si>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</si>
  <si>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</si>
  <si>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</si>
  <si>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</si>
  <si>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</si>
  <si>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</si>
  <si>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</si>
  <si>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</si>
  <si>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</si>
  <si>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</si>
  <si>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</si>
  <si>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</si>
  <si>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</si>
  <si>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</si>
  <si>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</si>
  <si>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</si>
  <si>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</si>
  <si>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</si>
  <si>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</si>
  <si>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</si>
  <si>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</si>
  <si>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</si>
  <si>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</si>
  <si>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</si>
  <si>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</si>
  <si>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</si>
  <si>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</si>
  <si>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</si>
  <si>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</si>
  <si>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</si>
  <si>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</si>
  <si>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</si>
  <si>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</si>
  <si>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</si>
  <si>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</si>
  <si>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</si>
  <si>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</si>
  <si>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</si>
  <si>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</si>
  <si>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</si>
  <si>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</si>
  <si>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</si>
  <si>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</si>
  <si>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</si>
  <si>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</si>
  <si>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</si>
  <si>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</si>
  <si>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</si>
  <si>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</si>
  <si>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</si>
  <si>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</si>
  <si>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</si>
  <si>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</si>
  <si>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</si>
  <si>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</si>
  <si>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</si>
  <si>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</si>
  <si>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</si>
  <si>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</si>
  <si>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</si>
  <si>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</si>
  <si>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</si>
  <si>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</si>
  <si>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</si>
  <si>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</si>
  <si>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</si>
  <si>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</si>
  <si>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</si>
  <si>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</si>
  <si>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</si>
  <si>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</si>
  <si>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</si>
  <si>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</si>
  <si>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</si>
  <si>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</si>
  <si>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</si>
  <si>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</si>
  <si>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</si>
  <si>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</si>
  <si>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</si>
  <si>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</si>
  <si>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</si>
  <si>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</si>
  <si>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</si>
  <si>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</si>
  <si>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</si>
  <si>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</si>
  <si>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</si>
  <si>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</si>
  <si>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</si>
  <si>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</si>
  <si>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</si>
  <si>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</si>
  <si>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</si>
  <si>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</si>
  <si>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</si>
  <si>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</si>
  <si>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</si>
  <si>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</si>
  <si>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</si>
  <si>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</si>
  <si>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</si>
  <si>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</si>
  <si>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</si>
  <si>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</si>
  <si>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</si>
  <si>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</si>
  <si>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</si>
  <si>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</si>
  <si>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</si>
  <si>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</si>
  <si>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</si>
  <si>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</si>
  <si>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</si>
  <si>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</si>
  <si>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</si>
  <si>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</si>
  <si>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</si>
  <si>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</si>
  <si>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</si>
  <si>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</si>
  <si>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</si>
  <si>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</si>
  <si>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</si>
  <si>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</si>
  <si>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</si>
  <si>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</si>
  <si>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</si>
  <si>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</si>
  <si>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</si>
  <si>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</si>
  <si>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</si>
  <si>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</si>
  <si>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</si>
  <si>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</si>
  <si>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</si>
  <si>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</si>
  <si>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</si>
  <si>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</si>
  <si>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</si>
  <si>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</si>
  <si>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</si>
  <si>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</si>
  <si>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</si>
  <si>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</si>
  <si>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</si>
  <si>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</si>
  <si>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</si>
  <si>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</si>
  <si>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</si>
  <si>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</si>
  <si>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</si>
  <si>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</si>
  <si>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</si>
  <si>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</si>
  <si>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</si>
  <si>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</si>
  <si>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</si>
  <si>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</si>
  <si>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</si>
  <si>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</si>
  <si>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</si>
  <si>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</si>
  <si>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</si>
  <si>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</si>
  <si>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</si>
  <si>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</si>
  <si>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</si>
  <si>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</si>
  <si>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</si>
  <si>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</si>
  <si>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</si>
  <si>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</si>
  <si>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</si>
  <si>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</si>
  <si>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</si>
  <si>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</si>
  <si>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</si>
  <si>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</si>
  <si>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</si>
  <si>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</si>
  <si>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</si>
  <si>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</si>
  <si>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</si>
  <si>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</si>
  <si>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</si>
  <si>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</si>
  <si>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</si>
  <si>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</si>
  <si>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</si>
  <si>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</si>
  <si>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</si>
  <si>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</si>
  <si>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</si>
  <si>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</si>
  <si>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</si>
  <si>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</si>
  <si>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</si>
  <si>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</si>
  <si>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</si>
  <si>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</si>
  <si>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</si>
  <si>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</si>
  <si>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</si>
  <si>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</si>
  <si>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</si>
  <si>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</si>
  <si>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</si>
  <si>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</si>
  <si>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</si>
  <si>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</si>
  <si>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</si>
  <si>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</si>
  <si>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</si>
  <si>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</si>
  <si>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</si>
  <si>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</si>
  <si>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</si>
  <si>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</si>
  <si>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</si>
  <si>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</si>
  <si>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</si>
  <si>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</si>
  <si>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</si>
  <si>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</si>
  <si>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</si>
  <si>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</si>
  <si>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</si>
  <si>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</si>
  <si>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</si>
  <si>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</si>
  <si>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</si>
  <si>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</si>
  <si>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</si>
  <si>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</si>
  <si>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</si>
  <si>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</si>
  <si>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</si>
  <si>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</si>
  <si>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</si>
  <si>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</si>
  <si>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</si>
  <si>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</si>
  <si>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</si>
  <si>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</si>
  <si>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</si>
  <si>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</si>
  <si>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</si>
  <si>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</si>
  <si>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</si>
  <si>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</si>
  <si>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</si>
  <si>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</si>
  <si>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</si>
  <si>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</si>
  <si>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</si>
  <si>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</si>
  <si>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</si>
  <si>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</si>
  <si>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</si>
  <si>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</si>
  <si>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</si>
  <si>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</si>
  <si>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</si>
  <si>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</si>
  <si>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</si>
  <si>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</si>
  <si>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</si>
  <si>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</si>
  <si>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</si>
  <si>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</si>
  <si>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</si>
  <si>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</si>
  <si>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</si>
  <si>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</si>
  <si>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</si>
  <si>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</si>
  <si>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</si>
  <si>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</si>
  <si>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</si>
  <si>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</si>
  <si>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</si>
  <si>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</si>
  <si>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</si>
  <si>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</si>
  <si>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</si>
  <si>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</si>
  <si>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</si>
  <si>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</si>
  <si>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</si>
  <si>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</si>
  <si>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</si>
  <si>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</si>
  <si>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</si>
  <si>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</si>
  <si>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</si>
  <si>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</si>
  <si>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</si>
  <si>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</si>
  <si>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</si>
  <si>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</si>
  <si>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</si>
  <si>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</si>
  <si>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</si>
  <si>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</si>
  <si>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</si>
  <si>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</si>
  <si>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</si>
  <si>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</si>
  <si>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</si>
  <si>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</si>
  <si>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</si>
  <si>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</si>
  <si>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</si>
  <si>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</si>
  <si>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</si>
  <si>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</si>
  <si>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</si>
  <si>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</si>
  <si>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</si>
  <si>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</si>
  <si>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</si>
  <si>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</si>
  <si>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</si>
  <si>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</si>
  <si>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</si>
  <si>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</si>
  <si>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</si>
  <si>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</si>
  <si>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</si>
  <si>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</si>
  <si>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</si>
  <si>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</si>
  <si>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</si>
  <si>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</si>
  <si>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</si>
  <si>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</si>
  <si>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</si>
  <si>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</si>
  <si>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</si>
  <si>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</si>
  <si>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</si>
  <si>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</si>
  <si>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</si>
  <si>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</si>
  <si>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</si>
  <si>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</si>
  <si>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</si>
  <si>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</si>
  <si>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</si>
  <si>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</si>
  <si>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</si>
  <si>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</si>
  <si>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</si>
  <si>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</si>
  <si>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</si>
  <si>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</si>
  <si>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</si>
  <si>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</si>
  <si>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</si>
  <si>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</si>
  <si>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</si>
  <si>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</si>
  <si>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</si>
  <si>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</si>
  <si>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</si>
  <si>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</si>
  <si>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</si>
  <si>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</si>
  <si>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</si>
  <si>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</si>
  <si>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</si>
  <si>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</si>
  <si>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</si>
  <si>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</si>
  <si>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</si>
  <si>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</si>
  <si>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</si>
  <si>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</si>
  <si>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</si>
  <si>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</si>
  <si>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</si>
  <si>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</si>
  <si>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</si>
  <si>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</si>
  <si>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</si>
  <si>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</si>
  <si>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</si>
  <si>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</si>
  <si>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</si>
  <si>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</si>
  <si>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</si>
  <si>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</si>
  <si>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</si>
  <si>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</si>
  <si>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</si>
  <si>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</si>
  <si>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</si>
  <si>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</si>
  <si>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</si>
  <si>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</si>
  <si>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</si>
  <si>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</si>
  <si>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</si>
  <si>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</si>
  <si>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</si>
  <si>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</si>
  <si>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</si>
  <si>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</si>
  <si>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</si>
  <si>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</si>
  <si>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</si>
  <si>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</si>
  <si>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</si>
  <si>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</si>
  <si>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</si>
  <si>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</si>
  <si>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</si>
  <si>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</si>
  <si>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</si>
  <si>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</si>
  <si>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</si>
  <si>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</si>
  <si>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</si>
  <si>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</si>
  <si>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</si>
  <si>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</si>
  <si>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</si>
  <si>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</si>
  <si>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</si>
  <si>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</si>
  <si>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</si>
  <si>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</si>
  <si>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</si>
  <si>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</si>
  <si>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</si>
  <si>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</si>
  <si>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</si>
  <si>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</si>
  <si>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</si>
  <si>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</si>
  <si>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</si>
  <si>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</si>
  <si>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</si>
  <si>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</si>
  <si>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</si>
  <si>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</si>
  <si>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</si>
  <si>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</si>
  <si>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</si>
  <si>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</si>
  <si>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</si>
  <si>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</si>
  <si>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</si>
  <si>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</si>
  <si>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</si>
  <si>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</si>
  <si>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</si>
  <si>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</si>
  <si>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</si>
  <si>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</si>
  <si>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</si>
  <si>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</si>
  <si>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</si>
  <si>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</si>
  <si>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</si>
  <si>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</si>
  <si>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</si>
  <si>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</si>
  <si>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</si>
  <si>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</si>
  <si>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</si>
  <si>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</si>
  <si>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</si>
  <si>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</si>
  <si>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</si>
  <si>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</si>
  <si>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</si>
  <si>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</si>
  <si>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</si>
  <si>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tanečný šport - bežné transfery</t>
  </si>
  <si>
    <t>DF 2026003</t>
  </si>
  <si>
    <t>50260009</t>
  </si>
  <si>
    <t>Prevádzkové náklady spojené s užívaním nebytových priestorov v objekte DOM ŠPORTU za mesiac február 2026</t>
  </si>
  <si>
    <t>35862289</t>
  </si>
  <si>
    <t>DOM ŠPORTU, s.r.o.</t>
  </si>
  <si>
    <t>DF 2026004</t>
  </si>
  <si>
    <t>50260008</t>
  </si>
  <si>
    <t>Nájom nebytových priestorov v objekte DOM ŠPORTU za mesiac február 2025</t>
  </si>
  <si>
    <t>DF 2026005</t>
  </si>
  <si>
    <t>20260005</t>
  </si>
  <si>
    <t>Spracovanie účtovnej agendy za mesiac 2/2025</t>
  </si>
  <si>
    <t>56515154</t>
  </si>
  <si>
    <t>BILANX Consult Partners s.r.o.</t>
  </si>
  <si>
    <t>BU-8953-01</t>
  </si>
  <si>
    <t>Bankové výpisy</t>
  </si>
  <si>
    <t>Všeobecná úverová banka, a. s.</t>
  </si>
  <si>
    <t>1/2026</t>
  </si>
  <si>
    <t>31320155</t>
  </si>
  <si>
    <t>CP 2601</t>
  </si>
  <si>
    <t>CP 2602</t>
  </si>
  <si>
    <t>CP 2603</t>
  </si>
  <si>
    <t>CP 2604</t>
  </si>
  <si>
    <t>CP 2605</t>
  </si>
  <si>
    <t>CP - Ingrid Fabian - Výbor sekcie IDO MT - lektor kongresov, Bratislava 9.-11.1.2026</t>
  </si>
  <si>
    <t>Ingrid Fabian</t>
  </si>
  <si>
    <t>CP - Alená Majeríková - Výbor sekcie IDO MT - lektor kongresov, Bratislava 9.-10.1.2026</t>
  </si>
  <si>
    <t>Alena Majeríková</t>
  </si>
  <si>
    <t>CP - Miroslav Frolo - Výbor sekcie IDO MT - lektor kongresov, Bratislava 9.-11.1.2026</t>
  </si>
  <si>
    <t>Miroslav Frolo</t>
  </si>
  <si>
    <t>CP - Dominika Kocourková - Výbor sekcie IDO MT, Bratislava 9.-10.1.2026</t>
  </si>
  <si>
    <t>Dominika Kocourková</t>
  </si>
  <si>
    <t>CP - Mgr. Edina Šebo Tóthová - Výbor sekcie IDO MT, Bratislava 9.-10.1.2026</t>
  </si>
  <si>
    <t>Mgr. Edina Šebo Tóthová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</si>
</sst>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6" val="6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1380</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zväz tanečných športov, Olympijské námestie 14290/1, Bratislava, 831 04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00684767</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V2</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8" priority="2" stopIfTrue="1">
      <formula>$A78&lt;&gt;""</formula>
    </cfRule>
  </conditionalFormatting>
  <conditionalFormatting sqref="A8:I76 I78">
    <cfRule type="expression" dxfId="107" priority="7" stopIfTrue="1">
      <formula>$A8&lt;&gt;""</formula>
    </cfRule>
  </conditionalFormatting>
  <conditionalFormatting sqref="B78:H2888">
    <cfRule type="expression" dxfId="106" priority="3" stopIfTrue="1">
      <formula>$A78&lt;&gt;""</formula>
    </cfRule>
  </conditionalFormatting>
  <conditionalFormatting sqref="D2886:D2913">
    <cfRule type="expression" dxfId="10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Slovenský zväz tanečných športov</v>
      </c>
      <c r="C3" s="326"/>
      <c r="D3" s="326"/>
      <c r="G3" s="252">
        <v>45747</v>
      </c>
    </row>
    <row r="4" spans="1:7" ht="14.25" x14ac:dyDescent="0.2">
      <c r="A4" s="30" t="s">
        <v>313</v>
      </c>
      <c r="B4" s="29" t="str">
        <f>RIGHT("0000"&amp;INDEX(Adr!A:A,Doklady!B102+1),8)</f>
        <v>00684767</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309566</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309566</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38" t="s">
        <v>1504</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
      <c r="B3" s="160" t="s">
        <v>59</v>
      </c>
      <c r="C3" s="339" t="str">
        <f>INDEX(Adr!B2:B87,Doklady!B102)</f>
        <v>Slovenský zväz tanečných športov</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00684767</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8" x14ac:dyDescent="0.25">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8" x14ac:dyDescent="0.25">
      <c r="A11" s="69" t="s">
        <v>319</v>
      </c>
      <c r="B11" s="70" t="s">
        <v>320</v>
      </c>
      <c r="C11" s="126">
        <f>SUMIF(FP!J:J,Doklady!$B$1&amp;A11,FP!D:D)</f>
        <v>309566</v>
      </c>
      <c r="D11" s="126">
        <f>+C11-E11</f>
        <v>4276.4199999999837</v>
      </c>
      <c r="E11" s="342">
        <f>+I39-I42+I44-I47</f>
        <v>305289.58</v>
      </c>
      <c r="F11" s="343"/>
      <c r="J11" s="176"/>
      <c r="L11" s="161" t="str">
        <f>L41</f>
        <v>a - tanečný šport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1">
        <f>SUMIF(K:K,A12,I:I)</f>
        <v>0</v>
      </c>
      <c r="F12" s="332"/>
      <c r="J12" s="177"/>
      <c r="L12" s="161" t="str">
        <f>L42</f>
        <v>a - tanečný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309566</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tanečný šport</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61913.200000000004</v>
      </c>
      <c r="G39" s="78">
        <f>+MAX(I39-C39-D39-E39-F39-H39,0)</f>
        <v>247652.8</v>
      </c>
      <c r="H39" s="78">
        <f>+IFERROR(VLOOKUP(K40&amp;" - kapitálové transfery",B$53:C$90,2,0),0)</f>
        <v>0</v>
      </c>
      <c r="I39" s="73">
        <f>SUMIF(FP!K:K,K40,FP!D:D)</f>
        <v>309566</v>
      </c>
      <c r="L39" s="84">
        <f>COUNTIF(FP!N:N,Doklady!B1&amp;"aK")</f>
        <v>0</v>
      </c>
      <c r="T39" s="86"/>
    </row>
    <row r="40" spans="1:21" x14ac:dyDescent="0.2">
      <c r="A40" s="115" t="s">
        <v>338</v>
      </c>
      <c r="B40" s="116" t="s">
        <v>377</v>
      </c>
      <c r="C40" s="78">
        <f>DSUM(Doklady!A103:J10001,"GGG",Spolu!L40:M42)</f>
        <v>0</v>
      </c>
      <c r="D40" s="78">
        <f>DSUM(Doklady!A103:J10001,"GGG",Spolu!N40:O42)</f>
        <v>0</v>
      </c>
      <c r="E40" s="78">
        <f>DSUM(Doklady!A103:J10001,"GGG",Spolu!P40:Q42)</f>
        <v>0</v>
      </c>
      <c r="F40" s="78">
        <f>DSUM(Doklady!A103:J10001,"GGG",Spolu!R40:S42)</f>
        <v>4276.4199999999992</v>
      </c>
      <c r="G40" s="78">
        <f>DSUM(Doklady!A103:J10001,"GGG",Spolu!T40:U42)-H40</f>
        <v>0</v>
      </c>
      <c r="H40" s="78">
        <f>+IFERROR(VLOOKUP(K40&amp;" - kapitálové transfery",B$53:D$90,3,0),0)</f>
        <v>0</v>
      </c>
      <c r="I40" s="73">
        <f>+C40+D40+E40+F40+G40+H40</f>
        <v>4276.4199999999992</v>
      </c>
      <c r="J40" s="218" t="str">
        <f>+K45</f>
        <v>.</v>
      </c>
      <c r="K40" s="218" t="str">
        <f>IF(L38&gt;0,INDEX(FP!K:K,Doklady!B2),".")</f>
        <v>tanečný šport</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305289.58</v>
      </c>
      <c r="J41" s="219">
        <f>+K46</f>
        <v>0</v>
      </c>
      <c r="K41" s="219">
        <f>+I41-H41</f>
        <v>305289.58</v>
      </c>
      <c r="L41" s="161" t="str">
        <f>IF(L38&gt;0,"a - "&amp;INDEX(FP!C:C,Doklady!B2),2)</f>
        <v>a - tanečný šport - bežné transfery</v>
      </c>
      <c r="M41" s="120">
        <v>1</v>
      </c>
      <c r="N41" s="161" t="str">
        <f>+L41</f>
        <v>a - tanečný šport - bežné transfery</v>
      </c>
      <c r="O41" s="120">
        <v>2</v>
      </c>
      <c r="P41" s="161" t="str">
        <f>+L41</f>
        <v>a - tanečný šport - bežné transfery</v>
      </c>
      <c r="Q41" s="120">
        <v>3</v>
      </c>
      <c r="R41" s="161" t="str">
        <f>+L41</f>
        <v>a - tanečný šport - bežné transfery</v>
      </c>
      <c r="S41" s="120">
        <v>4</v>
      </c>
      <c r="T41" s="161" t="str">
        <f>+L41</f>
        <v>a - tanečný šport - bežné transfery</v>
      </c>
      <c r="U41" s="120">
        <v>5</v>
      </c>
    </row>
    <row r="42" spans="1:21" ht="10.5" customHeight="1" x14ac:dyDescent="0.2">
      <c r="A42" s="115" t="s">
        <v>338</v>
      </c>
      <c r="B42" s="116" t="s">
        <v>380</v>
      </c>
      <c r="C42" s="73">
        <f>+C40</f>
        <v>0</v>
      </c>
      <c r="D42" s="216">
        <f>+D40</f>
        <v>0</v>
      </c>
      <c r="E42" s="216">
        <f>+E40</f>
        <v>0</v>
      </c>
      <c r="F42" s="216">
        <f>+MIN(F39:F40)</f>
        <v>4276.4199999999992</v>
      </c>
      <c r="G42" s="216">
        <f>+MIN(G39+MAX(F39-F40,0)-MAX(E40-E39,0)-MAX(D40-D39,0)-MAX(C40-C39,0),G40)</f>
        <v>0</v>
      </c>
      <c r="H42" s="216">
        <f>+MIN(H39:H40)</f>
        <v>0</v>
      </c>
      <c r="I42" s="73">
        <f>+C42+D42+E42+MIN(F39:F40)+G42+H42</f>
        <v>4276.4199999999992</v>
      </c>
      <c r="J42" s="219">
        <f>+K47</f>
        <v>0</v>
      </c>
      <c r="K42" s="219">
        <f>+I42-H42</f>
        <v>4276.4199999999992</v>
      </c>
      <c r="L42" s="161" t="str">
        <f>+SUBSTITUTE(L41,"bežné","kapitálové")</f>
        <v>a - tanečný šport - kapitálové transfery</v>
      </c>
      <c r="M42" s="120">
        <v>1</v>
      </c>
      <c r="N42" s="161" t="str">
        <f>+L42</f>
        <v>a - tanečný šport - kapitálové transfery</v>
      </c>
      <c r="O42" s="120">
        <v>2</v>
      </c>
      <c r="P42" s="161" t="str">
        <f>+L42</f>
        <v>a - tanečný šport - kapitálové transfery</v>
      </c>
      <c r="Q42" s="120">
        <v>3</v>
      </c>
      <c r="R42" s="161" t="str">
        <f>+L42</f>
        <v>a - tanečný šport - kapitálové transfery</v>
      </c>
      <c r="S42" s="120">
        <v>4</v>
      </c>
      <c r="T42" s="161" t="str">
        <f>+L42</f>
        <v>a - tanečný šport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DSUM(Doklady!A103:J10001,"GGG",Spolu!L45:M47)</f>
        <v>0</v>
      </c>
      <c r="D45" s="78">
        <f>DSUM(Doklady!A103:J10001,"GGG",Spolu!N45:O47)</f>
        <v>0</v>
      </c>
      <c r="E45" s="78">
        <f>DSUM(Doklady!A103:J10001,"GGG",Spolu!P45:Q47)</f>
        <v>0</v>
      </c>
      <c r="F45" s="78">
        <f>DSUM(Doklady!A103:J10001,"GGG",Spolu!R45:S47)</f>
        <v>0</v>
      </c>
      <c r="G45" s="78">
        <f>DSUM(Doklady!A103:J10001,"GGG",Spolu!T45:U47)-H45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tanečný šport - bežné transfery</v>
      </c>
      <c r="C53" s="73">
        <f>IF(A53&lt;&gt;"",INDEX(FP!D:D,Doklady!B$2+(ROW()-53)),"")</f>
        <v>309566</v>
      </c>
      <c r="D53" s="73">
        <f>IF(A53&lt;&gt;"",Doklady!I1-Doklady!J1,"")</f>
        <v>4263.4199999999992</v>
      </c>
      <c r="E53" s="73">
        <f>IF(A53&lt;&gt;"",MIN(D53,C53)*Doklady!C1/(1-Doklady!C1),"")</f>
        <v>0</v>
      </c>
      <c r="F53" s="71">
        <f>IF(A53&lt;&gt;"",Doklady!J1,"")</f>
        <v>0</v>
      </c>
      <c r="G53" s="73">
        <f>+IFERROR(HLOOKUP(IF(RIGHT(B53,15)="bežné transfery",LEFT(B53,LEN(B53)-18),0),$J$40:$K$42,3,0),MIN(C53,D53))</f>
        <v>4276.4199999999992</v>
      </c>
      <c r="H53" s="71"/>
      <c r="I53" s="73">
        <f>IF(A53&lt;&gt;"",MAX(IF(G53&lt;C53,C53-G53,0)+IF(F53&lt;E53,E53-F53,0),0),0)</f>
        <v>305289.58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309566</v>
      </c>
      <c r="D130" s="228">
        <f t="shared" ref="D130:I130" si="9">SUM(D53:D129)</f>
        <v>4263.4199999999992</v>
      </c>
      <c r="E130" s="228">
        <f t="shared" si="9"/>
        <v>0</v>
      </c>
      <c r="F130" s="228">
        <f t="shared" si="9"/>
        <v>0</v>
      </c>
      <c r="G130" s="228">
        <f t="shared" si="9"/>
        <v>4276.4199999999992</v>
      </c>
      <c r="H130" s="228">
        <f t="shared" si="9"/>
        <v>0</v>
      </c>
      <c r="I130" s="228">
        <f t="shared" si="9"/>
        <v>305289.58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50"/>
      <c r="E140" s="350"/>
      <c r="F140" s="350"/>
      <c r="G140" s="350"/>
      <c r="H140" s="350"/>
      <c r="I140" s="350"/>
      <c r="J140" s="85"/>
    </row>
    <row r="141" spans="1:26" ht="68.25" customHeight="1" x14ac:dyDescent="0.2">
      <c r="A141" s="9"/>
      <c r="B141" s="283" t="s">
        <v>397</v>
      </c>
      <c r="C141" s="214"/>
      <c r="D141" s="330" t="s">
        <v>398</v>
      </c>
      <c r="E141" s="330"/>
      <c r="F141" s="330"/>
      <c r="G141" s="330"/>
      <c r="H141" s="330"/>
      <c r="I141" s="330"/>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4" priority="43" stopIfTrue="1" operator="lessThanOrEqual">
      <formula>0</formula>
    </cfRule>
    <cfRule type="cellIs" dxfId="103" priority="44" stopIfTrue="1" operator="greaterThan">
      <formula>0</formula>
    </cfRule>
  </conditionalFormatting>
  <conditionalFormatting sqref="D53:D129">
    <cfRule type="expression" dxfId="102" priority="31" stopIfTrue="1">
      <formula>$C53=$D53</formula>
    </cfRule>
    <cfRule type="expression" dxfId="101" priority="33" stopIfTrue="1">
      <formula>$C53&lt;&gt;$D53</formula>
    </cfRule>
  </conditionalFormatting>
  <conditionalFormatting sqref="E9:F9">
    <cfRule type="expression" dxfId="100" priority="38" stopIfTrue="1">
      <formula>SUM($E$10:$F$14)&gt;0</formula>
    </cfRule>
  </conditionalFormatting>
  <conditionalFormatting sqref="G53:G129">
    <cfRule type="expression" dxfId="99" priority="13" stopIfTrue="1">
      <formula>$C53=$G53</formula>
    </cfRule>
    <cfRule type="expression" dxfId="98" priority="14" stopIfTrue="1">
      <formula>$C53&lt;&gt;$G53</formula>
    </cfRule>
  </conditionalFormatting>
  <conditionalFormatting sqref="I42">
    <cfRule type="cellIs" dxfId="97" priority="1" stopIfTrue="1" operator="greaterThan">
      <formula>0</formula>
    </cfRule>
  </conditionalFormatting>
  <conditionalFormatting sqref="I47">
    <cfRule type="cellIs" dxfId="96" priority="15" stopIfTrue="1" operator="greaterThan">
      <formula>0</formula>
    </cfRule>
  </conditionalFormatting>
  <conditionalFormatting sqref="I53:I129">
    <cfRule type="cellIs" dxfId="95" priority="40" stopIfTrue="1" operator="equal">
      <formula>0</formula>
    </cfRule>
    <cfRule type="cellIs" dxfId="9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1"/>
  <sheetViews>
    <sheetView tabSelected="1" topLeftCell="A101" zoomScale="110" zoomScaleNormal="110" workbookViewId="0">
      <selection activeCell="H115" sqref="H11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tanečný šport - bežné transfery</v>
      </c>
      <c r="B1" s="232" t="str">
        <f>INDEX(Adr!A:A,B102+1)</f>
        <v>00684767</v>
      </c>
      <c r="C1" s="233">
        <f>IF(ROW()&lt;=B$3,INDEX(FP!E:E,B$2+ROW()-1),"")</f>
        <v>0</v>
      </c>
      <c r="D1" s="234" t="str">
        <f>IF(ROW()&lt;=B$3,INDEX(FP!F:F,B$2+ROW()-1),"")</f>
        <v>a</v>
      </c>
      <c r="E1" s="234"/>
      <c r="F1" s="234" t="str">
        <f>IF(ROW()&lt;=B$3,INDEX(FP!G:G,B$2+ROW()-1),"")</f>
        <v>026 02</v>
      </c>
      <c r="G1" s="234"/>
      <c r="H1" s="235" t="str">
        <f>IF(ROW()&lt;=B$3,INDEX(FP!C:C,B$2+ROW()-1),"")</f>
        <v>tanečný šport - bežné transfery</v>
      </c>
      <c r="I1" s="236">
        <f t="shared" ref="I1:I6" si="0">IF(ROW()&lt;=B$3,SUMIF(A$108:A$10043,A1,I$108:I$10043),"")</f>
        <v>4263.4199999999992</v>
      </c>
      <c r="J1" s="236">
        <f t="shared" ref="J1:J32" si="1">IF(ROW()&lt;=B$3,SUMIFS(I$103:I$50043,A$103:A$50043,K1,J$103:J$50043,L1),"")</f>
        <v>0</v>
      </c>
      <c r="K1" s="110" t="str">
        <f>$A1</f>
        <v>a - tanečný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84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IF(ROW()&lt;=B$3,SUMIF(A$108:A$10043,A7,I$108:I$10043),"")</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IF(ROW()&lt;=B$3,SUMIFS(I$103:I$50043,A$103:A$50043,K33,J$103:J$50043,L33),"")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IF(ROW()&lt;=B$3,SUMIFS(I$103:I$50043,A$103:A$50043,K65,J$103:J$50043,L65),"")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IF(ROW()&lt;=B$3,SUMIF(A$108:A$10043,A71,I$108:I$10043),"")</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1505</v>
      </c>
      <c r="B100" s="361"/>
      <c r="C100" s="361"/>
      <c r="D100" s="361"/>
      <c r="E100" s="361"/>
      <c r="F100" s="361"/>
      <c r="G100" s="361"/>
      <c r="H100" s="361"/>
      <c r="I100" s="363" t="s">
        <v>1488</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403</v>
      </c>
      <c r="B102" s="250">
        <v>76</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customHeight="1" x14ac:dyDescent="0.2">
      <c r="A107" s="14" t="s">
        <v>1506</v>
      </c>
      <c r="B107" s="14" t="s">
        <v>1520</v>
      </c>
      <c r="C107" s="14" t="s">
        <v>1523</v>
      </c>
      <c r="D107" s="16">
        <v>46053</v>
      </c>
      <c r="E107" s="16"/>
      <c r="F107" s="14" t="s">
        <v>1521</v>
      </c>
      <c r="G107" s="14" t="s">
        <v>1524</v>
      </c>
      <c r="H107" s="14" t="s">
        <v>1522</v>
      </c>
      <c r="I107" s="15">
        <v>13</v>
      </c>
      <c r="J107" s="77">
        <v>4</v>
      </c>
      <c r="K107" s="92"/>
    </row>
    <row r="108" spans="1:25" ht="33.75" x14ac:dyDescent="0.2">
      <c r="A108" s="14" t="s">
        <v>1506</v>
      </c>
      <c r="B108" s="14" t="s">
        <v>1507</v>
      </c>
      <c r="C108" s="14" t="s">
        <v>1508</v>
      </c>
      <c r="D108" s="16">
        <v>46034</v>
      </c>
      <c r="E108" s="16"/>
      <c r="F108" s="14" t="s">
        <v>1509</v>
      </c>
      <c r="G108" s="14" t="s">
        <v>1510</v>
      </c>
      <c r="H108" s="14" t="s">
        <v>1511</v>
      </c>
      <c r="I108" s="15">
        <v>642.48</v>
      </c>
      <c r="J108" s="77">
        <v>4</v>
      </c>
      <c r="K108" s="92"/>
    </row>
    <row r="109" spans="1:25" ht="22.5" x14ac:dyDescent="0.2">
      <c r="A109" s="14" t="s">
        <v>1506</v>
      </c>
      <c r="B109" s="14" t="s">
        <v>1512</v>
      </c>
      <c r="C109" s="14" t="s">
        <v>1513</v>
      </c>
      <c r="D109" s="16">
        <v>46034</v>
      </c>
      <c r="E109" s="16"/>
      <c r="F109" s="14" t="s">
        <v>1514</v>
      </c>
      <c r="G109" s="14" t="s">
        <v>1510</v>
      </c>
      <c r="H109" s="14" t="s">
        <v>1511</v>
      </c>
      <c r="I109" s="15">
        <v>1427</v>
      </c>
      <c r="J109" s="77">
        <v>4</v>
      </c>
      <c r="K109" s="92"/>
    </row>
    <row r="110" spans="1:25" ht="22.5" x14ac:dyDescent="0.2">
      <c r="A110" s="14" t="s">
        <v>1506</v>
      </c>
      <c r="B110" s="14" t="s">
        <v>1515</v>
      </c>
      <c r="C110" s="14" t="s">
        <v>1516</v>
      </c>
      <c r="D110" s="16">
        <v>46048</v>
      </c>
      <c r="E110" s="16"/>
      <c r="F110" s="14" t="s">
        <v>1517</v>
      </c>
      <c r="G110" s="14" t="s">
        <v>1518</v>
      </c>
      <c r="H110" s="14" t="s">
        <v>1519</v>
      </c>
      <c r="I110" s="15">
        <v>1200</v>
      </c>
      <c r="J110" s="77">
        <v>4</v>
      </c>
      <c r="K110" s="92"/>
    </row>
    <row r="111" spans="1:25" ht="22.5" x14ac:dyDescent="0.2">
      <c r="A111" s="14" t="s">
        <v>1506</v>
      </c>
      <c r="B111" s="14" t="s">
        <v>1525</v>
      </c>
      <c r="C111" s="14"/>
      <c r="D111" s="16">
        <v>46052</v>
      </c>
      <c r="E111" s="16"/>
      <c r="F111" s="14" t="s">
        <v>1530</v>
      </c>
      <c r="G111" s="14"/>
      <c r="H111" s="14" t="s">
        <v>1531</v>
      </c>
      <c r="I111" s="15">
        <v>335.11</v>
      </c>
      <c r="J111" s="77">
        <v>4</v>
      </c>
      <c r="K111" s="92"/>
    </row>
    <row r="112" spans="1:25" ht="33.75" x14ac:dyDescent="0.2">
      <c r="A112" s="14" t="s">
        <v>1506</v>
      </c>
      <c r="B112" s="14" t="s">
        <v>1526</v>
      </c>
      <c r="C112" s="14"/>
      <c r="D112" s="16">
        <v>46052</v>
      </c>
      <c r="E112" s="16"/>
      <c r="F112" s="14" t="s">
        <v>1532</v>
      </c>
      <c r="G112" s="14"/>
      <c r="H112" s="14" t="s">
        <v>1533</v>
      </c>
      <c r="I112" s="15">
        <v>314.54000000000002</v>
      </c>
      <c r="J112" s="77">
        <v>4</v>
      </c>
      <c r="K112" s="92"/>
    </row>
    <row r="113" spans="1:11" ht="22.5" x14ac:dyDescent="0.2">
      <c r="A113" s="14" t="s">
        <v>1506</v>
      </c>
      <c r="B113" s="14" t="s">
        <v>1527</v>
      </c>
      <c r="C113" s="14"/>
      <c r="D113" s="16">
        <v>46052</v>
      </c>
      <c r="E113" s="16"/>
      <c r="F113" s="14" t="s">
        <v>1534</v>
      </c>
      <c r="G113" s="14"/>
      <c r="H113" s="14" t="s">
        <v>1535</v>
      </c>
      <c r="I113" s="15">
        <v>182.65</v>
      </c>
      <c r="J113" s="77">
        <v>4</v>
      </c>
      <c r="K113" s="92"/>
    </row>
    <row r="114" spans="1:11" ht="22.5" x14ac:dyDescent="0.2">
      <c r="A114" s="14" t="s">
        <v>1506</v>
      </c>
      <c r="B114" s="14" t="s">
        <v>1528</v>
      </c>
      <c r="C114" s="14"/>
      <c r="D114" s="16">
        <v>46052</v>
      </c>
      <c r="E114" s="16"/>
      <c r="F114" s="14" t="s">
        <v>1536</v>
      </c>
      <c r="G114" s="14"/>
      <c r="H114" s="14" t="s">
        <v>1537</v>
      </c>
      <c r="I114" s="15">
        <v>78.98</v>
      </c>
      <c r="J114" s="77">
        <v>4</v>
      </c>
      <c r="K114" s="92"/>
    </row>
    <row r="115" spans="1:11" ht="22.5" x14ac:dyDescent="0.2">
      <c r="A115" s="14" t="s">
        <v>1506</v>
      </c>
      <c r="B115" s="14" t="s">
        <v>1529</v>
      </c>
      <c r="C115" s="14"/>
      <c r="D115" s="16">
        <v>46052</v>
      </c>
      <c r="E115" s="16"/>
      <c r="F115" s="14" t="s">
        <v>1538</v>
      </c>
      <c r="G115" s="14"/>
      <c r="H115" s="14" t="s">
        <v>1539</v>
      </c>
      <c r="I115" s="15">
        <v>82.66</v>
      </c>
      <c r="J115" s="77">
        <v>4</v>
      </c>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sheetData>
  <dataConsolidate/>
  <mergeCells count="5">
    <mergeCell ref="A100:H100"/>
    <mergeCell ref="I101:J101"/>
    <mergeCell ref="I100:J100"/>
    <mergeCell ref="A101:H101"/>
    <mergeCell ref="A105:J105"/>
  </mergeCells>
  <phoneticPr fontId="1" type="noConversion"/>
  <conditionalFormatting sqref="A1056:H1067">
    <cfRule type="expression" dxfId="93" priority="40" stopIfTrue="1">
      <formula>$A1056&lt;&gt;""</formula>
    </cfRule>
  </conditionalFormatting>
  <conditionalFormatting sqref="A1113:H1114">
    <cfRule type="expression" dxfId="92" priority="51" stopIfTrue="1">
      <formula>$A1113&lt;&gt;""</formula>
    </cfRule>
  </conditionalFormatting>
  <conditionalFormatting sqref="A108:F108 A109:E110 A111:J5001">
    <cfRule type="expression" dxfId="91" priority="11" stopIfTrue="1">
      <formula>$A108&lt;&gt;""</formula>
    </cfRule>
  </conditionalFormatting>
  <conditionalFormatting sqref="B473:E478">
    <cfRule type="expression" dxfId="90" priority="142" stopIfTrue="1">
      <formula>$A473&lt;&gt;""</formula>
    </cfRule>
  </conditionalFormatting>
  <conditionalFormatting sqref="B485:E489">
    <cfRule type="expression" dxfId="89" priority="177" stopIfTrue="1">
      <formula>$A485&lt;&gt;""</formula>
    </cfRule>
  </conditionalFormatting>
  <conditionalFormatting sqref="B690:E690">
    <cfRule type="expression" dxfId="88" priority="69" stopIfTrue="1">
      <formula>$A690&lt;&gt;""</formula>
    </cfRule>
  </conditionalFormatting>
  <conditionalFormatting sqref="B692:E692 H692:I692 B693:I694 B695:E700 H695:I700">
    <cfRule type="expression" dxfId="87" priority="29" stopIfTrue="1">
      <formula>$A692&lt;&gt;""</formula>
    </cfRule>
  </conditionalFormatting>
  <conditionalFormatting sqref="B702:E702 H702:I702">
    <cfRule type="expression" dxfId="86" priority="20" stopIfTrue="1">
      <formula>$A702&lt;&gt;""</formula>
    </cfRule>
  </conditionalFormatting>
  <conditionalFormatting sqref="B820:E820">
    <cfRule type="expression" dxfId="85" priority="92" stopIfTrue="1">
      <formula>$A820&lt;&gt;""</formula>
    </cfRule>
  </conditionalFormatting>
  <conditionalFormatting sqref="B1111:E1111">
    <cfRule type="expression" dxfId="84" priority="138" stopIfTrue="1">
      <formula>$A1111&lt;&gt;""</formula>
    </cfRule>
  </conditionalFormatting>
  <conditionalFormatting sqref="B1115:E1115">
    <cfRule type="expression" dxfId="83" priority="194" stopIfTrue="1">
      <formula>$A1115&lt;&gt;""</formula>
    </cfRule>
  </conditionalFormatting>
  <conditionalFormatting sqref="B1132:E1137">
    <cfRule type="expression" dxfId="82" priority="184" stopIfTrue="1">
      <formula>$A1132&lt;&gt;""</formula>
    </cfRule>
  </conditionalFormatting>
  <conditionalFormatting sqref="B1139:E1149">
    <cfRule type="expression" dxfId="81" priority="52" stopIfTrue="1">
      <formula>$A1139&lt;&gt;""</formula>
    </cfRule>
  </conditionalFormatting>
  <conditionalFormatting sqref="B1153:E1153">
    <cfRule type="expression" dxfId="80" priority="78" stopIfTrue="1">
      <formula>$A1153&lt;&gt;""</formula>
    </cfRule>
  </conditionalFormatting>
  <conditionalFormatting sqref="B1254:E1261 I1254:J1271">
    <cfRule type="expression" dxfId="79" priority="128" stopIfTrue="1">
      <formula>$A1254&lt;&gt;""</formula>
    </cfRule>
  </conditionalFormatting>
  <conditionalFormatting sqref="B1294:E1302">
    <cfRule type="expression" dxfId="78" priority="163" stopIfTrue="1">
      <formula>$A1294&lt;&gt;""</formula>
    </cfRule>
  </conditionalFormatting>
  <conditionalFormatting sqref="B1304:E1327">
    <cfRule type="expression" dxfId="77" priority="42" stopIfTrue="1">
      <formula>$A1304&lt;&gt;""</formula>
    </cfRule>
  </conditionalFormatting>
  <conditionalFormatting sqref="B1361:E1364">
    <cfRule type="expression" dxfId="76" priority="59" stopIfTrue="1">
      <formula>$A1361&lt;&gt;""</formula>
    </cfRule>
  </conditionalFormatting>
  <conditionalFormatting sqref="B1366:E1368">
    <cfRule type="expression" dxfId="75" priority="264" stopIfTrue="1">
      <formula>$A1366&lt;&gt;""</formula>
    </cfRule>
  </conditionalFormatting>
  <conditionalFormatting sqref="B1370:E1380">
    <cfRule type="expression" dxfId="74" priority="83" stopIfTrue="1">
      <formula>$A1370&lt;&gt;""</formula>
    </cfRule>
  </conditionalFormatting>
  <conditionalFormatting sqref="B1394:E1405">
    <cfRule type="expression" dxfId="73" priority="121" stopIfTrue="1">
      <formula>$A1394&lt;&gt;""</formula>
    </cfRule>
  </conditionalFormatting>
  <conditionalFormatting sqref="B1413:E1451">
    <cfRule type="expression" dxfId="72" priority="158" stopIfTrue="1">
      <formula>$A1413&lt;&gt;""</formula>
    </cfRule>
  </conditionalFormatting>
  <conditionalFormatting sqref="B1454:E1459">
    <cfRule type="expression" dxfId="71" priority="228" stopIfTrue="1">
      <formula>$A1454&lt;&gt;""</formula>
    </cfRule>
  </conditionalFormatting>
  <conditionalFormatting sqref="B490:G490">
    <cfRule type="expression" dxfId="70" priority="178" stopIfTrue="1">
      <formula>$A490&lt;&gt;""</formula>
    </cfRule>
  </conditionalFormatting>
  <conditionalFormatting sqref="B479:H484">
    <cfRule type="expression" dxfId="69" priority="198" stopIfTrue="1">
      <formula>$A479&lt;&gt;""</formula>
    </cfRule>
  </conditionalFormatting>
  <conditionalFormatting sqref="B491:H497">
    <cfRule type="expression" dxfId="68" priority="154" stopIfTrue="1">
      <formula>$A491&lt;&gt;""</formula>
    </cfRule>
  </conditionalFormatting>
  <conditionalFormatting sqref="B1068:H1083">
    <cfRule type="expression" dxfId="67" priority="224" stopIfTrue="1">
      <formula>$A1068&lt;&gt;""</formula>
    </cfRule>
  </conditionalFormatting>
  <conditionalFormatting sqref="B1273:H1275 B1276:E1289 H1276:H1289">
    <cfRule type="expression" dxfId="66" priority="153" stopIfTrue="1">
      <formula>$A1273&lt;&gt;""</formula>
    </cfRule>
  </conditionalFormatting>
  <conditionalFormatting sqref="B1291:H1293">
    <cfRule type="expression" dxfId="65" priority="48" stopIfTrue="1">
      <formula>$A1291&lt;&gt;""</formula>
    </cfRule>
  </conditionalFormatting>
  <conditionalFormatting sqref="B1365:H1365">
    <cfRule type="expression" dxfId="64" priority="294" stopIfTrue="1">
      <formula>$A1365&lt;&gt;""</formula>
    </cfRule>
  </conditionalFormatting>
  <conditionalFormatting sqref="B1381:H1386">
    <cfRule type="expression" dxfId="63" priority="22" stopIfTrue="1">
      <formula>$A1381&lt;&gt;""</formula>
    </cfRule>
  </conditionalFormatting>
  <conditionalFormatting sqref="B1411:H1412">
    <cfRule type="expression" dxfId="62" priority="201" stopIfTrue="1">
      <formula>$A1411&lt;&gt;""</formula>
    </cfRule>
  </conditionalFormatting>
  <conditionalFormatting sqref="B176:I190 I191:I228 B191:E242">
    <cfRule type="expression" dxfId="61" priority="251" stopIfTrue="1">
      <formula>$A176&lt;&gt;""</formula>
    </cfRule>
  </conditionalFormatting>
  <conditionalFormatting sqref="B243:I243 B244:E276">
    <cfRule type="expression" dxfId="60" priority="265" stopIfTrue="1">
      <formula>$A243&lt;&gt;""</formula>
    </cfRule>
  </conditionalFormatting>
  <conditionalFormatting sqref="B277:I321">
    <cfRule type="expression" dxfId="59" priority="98" stopIfTrue="1">
      <formula>$A277&lt;&gt;""</formula>
    </cfRule>
  </conditionalFormatting>
  <conditionalFormatting sqref="B498:I500">
    <cfRule type="expression" dxfId="58" priority="100" stopIfTrue="1">
      <formula>$A498&lt;&gt;""</formula>
    </cfRule>
  </conditionalFormatting>
  <conditionalFormatting sqref="B646:I689">
    <cfRule type="expression" dxfId="57" priority="261" stopIfTrue="1">
      <formula>$A646&lt;&gt;""</formula>
    </cfRule>
  </conditionalFormatting>
  <conditionalFormatting sqref="B691:I691">
    <cfRule type="expression" dxfId="56" priority="27" stopIfTrue="1">
      <formula>$A691&lt;&gt;""</formula>
    </cfRule>
  </conditionalFormatting>
  <conditionalFormatting sqref="B1138:I1138">
    <cfRule type="expression" dxfId="55" priority="152" stopIfTrue="1">
      <formula>$A1138&lt;&gt;""</formula>
    </cfRule>
  </conditionalFormatting>
  <conditionalFormatting sqref="B1150:I1152">
    <cfRule type="expression" dxfId="54" priority="21" stopIfTrue="1">
      <formula>$A1150&lt;&gt;""</formula>
    </cfRule>
  </conditionalFormatting>
  <conditionalFormatting sqref="B1154:I1158">
    <cfRule type="expression" dxfId="53" priority="23" stopIfTrue="1">
      <formula>$A1154&lt;&gt;""</formula>
    </cfRule>
  </conditionalFormatting>
  <conditionalFormatting sqref="B1272:I1272 I1273:I1289">
    <cfRule type="expression" dxfId="52" priority="156" stopIfTrue="1">
      <formula>$A1272&lt;&gt;""</formula>
    </cfRule>
  </conditionalFormatting>
  <conditionalFormatting sqref="B1369:I1369">
    <cfRule type="expression" dxfId="51" priority="151" stopIfTrue="1">
      <formula>$A1369&lt;&gt;""</formula>
    </cfRule>
  </conditionalFormatting>
  <conditionalFormatting sqref="B136:J164">
    <cfRule type="expression" dxfId="50" priority="74" stopIfTrue="1">
      <formula>$A136&lt;&gt;""</formula>
    </cfRule>
  </conditionalFormatting>
  <conditionalFormatting sqref="B361:J421">
    <cfRule type="expression" dxfId="49" priority="266" stopIfTrue="1">
      <formula>$A361&lt;&gt;""</formula>
    </cfRule>
  </conditionalFormatting>
  <conditionalFormatting sqref="B458:J459">
    <cfRule type="expression" dxfId="48" priority="227" stopIfTrue="1">
      <formula>$A458&lt;&gt;""</formula>
    </cfRule>
  </conditionalFormatting>
  <conditionalFormatting sqref="B600:J626">
    <cfRule type="expression" dxfId="47" priority="7" stopIfTrue="1">
      <formula>$A600&lt;&gt;""</formula>
    </cfRule>
  </conditionalFormatting>
  <conditionalFormatting sqref="B1054:J1055">
    <cfRule type="expression" dxfId="46" priority="222" stopIfTrue="1">
      <formula>$A1054&lt;&gt;""</formula>
    </cfRule>
  </conditionalFormatting>
  <conditionalFormatting sqref="B1128:J1131">
    <cfRule type="expression" dxfId="45" priority="12" stopIfTrue="1">
      <formula>$A1128&lt;&gt;""</formula>
    </cfRule>
  </conditionalFormatting>
  <conditionalFormatting sqref="B1159:J1253">
    <cfRule type="expression" dxfId="44" priority="38" stopIfTrue="1">
      <formula>$A1159&lt;&gt;""</formula>
    </cfRule>
  </conditionalFormatting>
  <conditionalFormatting sqref="B1407:J1407">
    <cfRule type="expression" dxfId="43" priority="203" stopIfTrue="1">
      <formula>$A1407&lt;&gt;""</formula>
    </cfRule>
  </conditionalFormatting>
  <conditionalFormatting sqref="B1462:J4375">
    <cfRule type="expression" dxfId="42" priority="47" stopIfTrue="1">
      <formula>$A1462&lt;&gt;""</formula>
    </cfRule>
  </conditionalFormatting>
  <conditionalFormatting sqref="F192:H196">
    <cfRule type="expression" dxfId="41" priority="129" stopIfTrue="1">
      <formula>$A192&lt;&gt;""</formula>
    </cfRule>
  </conditionalFormatting>
  <conditionalFormatting sqref="F199:H200">
    <cfRule type="expression" dxfId="40" priority="123" stopIfTrue="1">
      <formula>$A199&lt;&gt;""</formula>
    </cfRule>
  </conditionalFormatting>
  <conditionalFormatting sqref="F473:H474">
    <cfRule type="expression" dxfId="39" priority="144" stopIfTrue="1">
      <formula>$A473&lt;&gt;""</formula>
    </cfRule>
  </conditionalFormatting>
  <conditionalFormatting sqref="F477:H478">
    <cfRule type="expression" dxfId="38" priority="234" stopIfTrue="1">
      <formula>$A477&lt;&gt;""</formula>
    </cfRule>
  </conditionalFormatting>
  <conditionalFormatting sqref="F485:H487 H488:H490">
    <cfRule type="expression" dxfId="37" priority="176" stopIfTrue="1">
      <formula>$A485&lt;&gt;""</formula>
    </cfRule>
  </conditionalFormatting>
  <conditionalFormatting sqref="F1132:H1132">
    <cfRule type="expression" dxfId="36" priority="285" stopIfTrue="1">
      <formula>$A1132&lt;&gt;""</formula>
    </cfRule>
  </conditionalFormatting>
  <conditionalFormatting sqref="F1256:H1261">
    <cfRule type="expression" dxfId="35" priority="127" stopIfTrue="1">
      <formula>$A1256&lt;&gt;""</formula>
    </cfRule>
  </conditionalFormatting>
  <conditionalFormatting sqref="F171:I173">
    <cfRule type="expression" dxfId="34" priority="255" stopIfTrue="1">
      <formula>$A171&lt;&gt;""</formula>
    </cfRule>
  </conditionalFormatting>
  <conditionalFormatting sqref="F248:I248">
    <cfRule type="expression" dxfId="33" priority="155" stopIfTrue="1">
      <formula>$A248&lt;&gt;""</formula>
    </cfRule>
  </conditionalFormatting>
  <conditionalFormatting sqref="F165:J170 B165:E175 J171:J228 I229:J229 F230:J242 J243:J321 F250:I276 B471:I472 J471:J500 J646:J704 B701:I701 B703:I704 B812:E812 H812:J812 H820:J820 B827:E827 H827:J827 I1056:J1083 B1112:H1112 I1112:J1127 H1115:H1127 B1116:G1127 I1132:J1137 F1254:H1254 B1262:H1271 J1272:J1289 B1303:H1303 B1328:H1360 I1365:J1368 J1369:J1386 F1414:H1448 F1449:J1451 B1452:H1453">
    <cfRule type="expression" dxfId="32" priority="295" stopIfTrue="1">
      <formula>$A165&lt;&gt;""</formula>
    </cfRule>
  </conditionalFormatting>
  <conditionalFormatting sqref="H191">
    <cfRule type="expression" dxfId="31" priority="135" stopIfTrue="1">
      <formula>$A191&lt;&gt;""</formula>
    </cfRule>
  </conditionalFormatting>
  <conditionalFormatting sqref="H197:H198">
    <cfRule type="expression" dxfId="30" priority="124" stopIfTrue="1">
      <formula>$A197&lt;&gt;""</formula>
    </cfRule>
  </conditionalFormatting>
  <conditionalFormatting sqref="H201:H229">
    <cfRule type="expression" dxfId="29" priority="14" stopIfTrue="1">
      <formula>$A201&lt;&gt;""</formula>
    </cfRule>
  </conditionalFormatting>
  <conditionalFormatting sqref="H475:H476">
    <cfRule type="expression" dxfId="28" priority="148" stopIfTrue="1">
      <formula>$A475&lt;&gt;""</formula>
    </cfRule>
  </conditionalFormatting>
  <conditionalFormatting sqref="H1133:H1137">
    <cfRule type="expression" dxfId="27" priority="186" stopIfTrue="1">
      <formula>$A1133&lt;&gt;""</formula>
    </cfRule>
  </conditionalFormatting>
  <conditionalFormatting sqref="H1255">
    <cfRule type="expression" dxfId="26" priority="197" stopIfTrue="1">
      <formula>$A1255&lt;&gt;""</formula>
    </cfRule>
  </conditionalFormatting>
  <conditionalFormatting sqref="H1294:H1302">
    <cfRule type="expression" dxfId="25" priority="165" stopIfTrue="1">
      <formula>$A1294&lt;&gt;""</formula>
    </cfRule>
  </conditionalFormatting>
  <conditionalFormatting sqref="H1304:H1327">
    <cfRule type="expression" dxfId="24" priority="44" stopIfTrue="1">
      <formula>$A1304&lt;&gt;""</formula>
    </cfRule>
  </conditionalFormatting>
  <conditionalFormatting sqref="H1366:H1368">
    <cfRule type="expression" dxfId="23" priority="263" stopIfTrue="1">
      <formula>$A1366&lt;&gt;""</formula>
    </cfRule>
  </conditionalFormatting>
  <conditionalFormatting sqref="H1370:H1380">
    <cfRule type="expression" dxfId="22" priority="24" stopIfTrue="1">
      <formula>$A1370&lt;&gt;""</formula>
    </cfRule>
  </conditionalFormatting>
  <conditionalFormatting sqref="H1413">
    <cfRule type="expression" dxfId="21" priority="160" stopIfTrue="1">
      <formula>$A1413&lt;&gt;""</formula>
    </cfRule>
  </conditionalFormatting>
  <conditionalFormatting sqref="H1454:H1459">
    <cfRule type="expression" dxfId="20" priority="230" stopIfTrue="1">
      <formula>$A1454&lt;&gt;""</formula>
    </cfRule>
  </conditionalFormatting>
  <conditionalFormatting sqref="H174:I175">
    <cfRule type="expression" dxfId="19" priority="252" stopIfTrue="1">
      <formula>$A174&lt;&gt;""</formula>
    </cfRule>
  </conditionalFormatting>
  <conditionalFormatting sqref="H244:I247">
    <cfRule type="expression" dxfId="18" priority="254" stopIfTrue="1">
      <formula>$A244&lt;&gt;""</formula>
    </cfRule>
  </conditionalFormatting>
  <conditionalFormatting sqref="H249:I249">
    <cfRule type="expression" dxfId="17" priority="130" stopIfTrue="1">
      <formula>$A249&lt;&gt;""</formula>
    </cfRule>
  </conditionalFormatting>
  <conditionalFormatting sqref="H690:I690">
    <cfRule type="expression" dxfId="16" priority="71" stopIfTrue="1">
      <formula>$A690&lt;&gt;""</formula>
    </cfRule>
  </conditionalFormatting>
  <conditionalFormatting sqref="H1139:I1149">
    <cfRule type="expression" dxfId="15" priority="55" stopIfTrue="1">
      <formula>$A1139&lt;&gt;""</formula>
    </cfRule>
  </conditionalFormatting>
  <conditionalFormatting sqref="H1153:I1153">
    <cfRule type="expression" dxfId="14" priority="81" stopIfTrue="1">
      <formula>$A1153&lt;&gt;""</formula>
    </cfRule>
  </conditionalFormatting>
  <conditionalFormatting sqref="H1111:J1111">
    <cfRule type="expression" dxfId="13" priority="137" stopIfTrue="1">
      <formula>$A1111&lt;&gt;""</formula>
    </cfRule>
  </conditionalFormatting>
  <conditionalFormatting sqref="H1361:J1364">
    <cfRule type="expression" dxfId="12" priority="60" stopIfTrue="1">
      <formula>$A1361&lt;&gt;""</formula>
    </cfRule>
  </conditionalFormatting>
  <conditionalFormatting sqref="H1394:J1405">
    <cfRule type="expression" dxfId="11" priority="19" stopIfTrue="1">
      <formula>$A1394&lt;&gt;""</formula>
    </cfRule>
  </conditionalFormatting>
  <conditionalFormatting sqref="I473:I497">
    <cfRule type="expression" dxfId="10" priority="145" stopIfTrue="1">
      <formula>$A473&lt;&gt;""</formula>
    </cfRule>
  </conditionalFormatting>
  <conditionalFormatting sqref="I1370:I1386">
    <cfRule type="expression" dxfId="9" priority="87" stopIfTrue="1">
      <formula>$A1370&lt;&gt;""</formula>
    </cfRule>
  </conditionalFormatting>
  <conditionalFormatting sqref="I1291:J1360">
    <cfRule type="expression" dxfId="8" priority="167" stopIfTrue="1">
      <formula>$A1291&lt;&gt;""</formula>
    </cfRule>
  </conditionalFormatting>
  <conditionalFormatting sqref="I1411:J1448">
    <cfRule type="expression" dxfId="7" priority="162" stopIfTrue="1">
      <formula>$A1411&lt;&gt;""</formula>
    </cfRule>
  </conditionalFormatting>
  <conditionalFormatting sqref="I1452:J1459">
    <cfRule type="expression" dxfId="6" priority="260" stopIfTrue="1">
      <formula>$A1452&lt;&gt;""</formula>
    </cfRule>
  </conditionalFormatting>
  <conditionalFormatting sqref="J1138:J1158">
    <cfRule type="expression" dxfId="5" priority="287" stopIfTrue="1">
      <formula>$A1138&lt;&gt;""</formula>
    </cfRule>
  </conditionalFormatting>
  <conditionalFormatting sqref="G108:J108">
    <cfRule type="expression" dxfId="4" priority="5" stopIfTrue="1">
      <formula>$A108&lt;&gt;""</formula>
    </cfRule>
  </conditionalFormatting>
  <conditionalFormatting sqref="F109:J109">
    <cfRule type="expression" dxfId="3" priority="4" stopIfTrue="1">
      <formula>$A109&lt;&gt;""</formula>
    </cfRule>
  </conditionalFormatting>
  <conditionalFormatting sqref="F109:H109">
    <cfRule type="expression" dxfId="2" priority="3" stopIfTrue="1">
      <formula>$A109&lt;&gt;""</formula>
    </cfRule>
  </conditionalFormatting>
  <conditionalFormatting sqref="F110:J110">
    <cfRule type="expression" dxfId="1" priority="2" stopIfTrue="1">
      <formula>$A110&lt;&gt;""</formula>
    </cfRule>
  </conditionalFormatting>
  <conditionalFormatting sqref="A107:J107">
    <cfRule type="expression" dxfId="0" priority="1" stopIfTrue="1">
      <formula>$A107&lt;&gt;""</formula>
    </cfRule>
  </conditionalFormatting>
  <dataValidations count="5">
    <dataValidation type="date" allowBlank="1" showInputMessage="1" showErrorMessage="1" sqref="D102:E102 D5002:E65537 D106:E106" xr:uid="{F5059AEA-A0D8-4B20-9D3C-8B76D9C427E6}">
      <formula1>42370</formula1>
      <formula2>42735</formula2>
    </dataValidation>
    <dataValidation type="list" allowBlank="1" sqref="F107:F5001" xr:uid="{255B499D-B3E6-47A9-A857-DBFE56F071D9}">
      <formula1>$F$96:$F$99</formula1>
    </dataValidation>
    <dataValidation type="list" allowBlank="1" showInputMessage="1" showErrorMessage="1" sqref="A107:A5001" xr:uid="{540C0DA9-E9CD-4805-B659-E67C1C32B21C}">
      <formula1>OFFSET($A$1,0,0,$B$3,1)</formula1>
    </dataValidation>
    <dataValidation allowBlank="1" sqref="G107:G5001" xr:uid="{B36265DD-F5DD-4F0A-AD93-4A0388363C0B}"/>
    <dataValidation type="list" allowBlank="1" showInputMessage="1" showErrorMessage="1" errorTitle="Chyba !" error="zadajte (vyberte zo zoznamu) platný analytický kód podľa nápovedy k bunke I104" sqref="J107:J1000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zväz tanečných športov, Olympijské námestie 14290/1, Bratislava, 831 04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00684767</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Bolekova Dominika</cp:lastModifiedBy>
  <cp:revision/>
  <cp:lastPrinted>2025-01-23T13:30:36Z</cp:lastPrinted>
  <dcterms:created xsi:type="dcterms:W3CDTF">2017-02-20T06:20:12Z</dcterms:created>
  <dcterms:modified xsi:type="dcterms:W3CDTF">2026-02-25T11:49:30Z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