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9533\Documents\sztŠ\VZ 2025\"/>
    </mc:Choice>
  </mc:AlternateContent>
  <xr:revisionPtr revIDLastSave="0" documentId="8_{18BE9CD1-0A7F-41D5-BBF4-59269BB6446B}" xr6:coauthVersionLast="47" xr6:coauthVersionMax="47" xr10:uidLastSave="{00000000-0000-0000-0000-000000000000}"/>
  <bookViews>
    <workbookView xWindow="-108" yWindow="-108" windowWidth="23256" windowHeight="12456" xr2:uid="{C32EB484-80CB-4906-BCCF-0070F757F6B9}"/>
  </bookViews>
  <sheets>
    <sheet name="Hárok1" sheetId="1" r:id="rId1"/>
  </sheets>
  <externalReferences>
    <externalReference r:id="rId2"/>
    <externalReference r:id="rId3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G115" i="1"/>
  <c r="G117" i="1"/>
  <c r="C10" i="1"/>
  <c r="D10" i="1"/>
  <c r="E10" i="1"/>
  <c r="F10" i="1"/>
  <c r="H10" i="1"/>
  <c r="C25" i="1"/>
  <c r="D25" i="1"/>
  <c r="E25" i="1"/>
  <c r="F25" i="1"/>
  <c r="G25" i="1"/>
  <c r="H25" i="1"/>
  <c r="C38" i="1"/>
  <c r="D38" i="1"/>
  <c r="E38" i="1"/>
  <c r="F38" i="1"/>
  <c r="G38" i="1"/>
  <c r="H38" i="1"/>
  <c r="D46" i="1"/>
  <c r="H46" i="1"/>
  <c r="H45" i="1"/>
  <c r="C47" i="1"/>
  <c r="D47" i="1"/>
  <c r="E47" i="1"/>
  <c r="F47" i="1"/>
  <c r="G47" i="1"/>
  <c r="H47" i="1"/>
  <c r="C54" i="1"/>
  <c r="C50" i="1"/>
  <c r="D60" i="1"/>
  <c r="D50" i="1"/>
  <c r="E50" i="1"/>
  <c r="F58" i="1"/>
  <c r="F50" i="1"/>
  <c r="G50" i="1"/>
  <c r="H50" i="1"/>
  <c r="H37" i="1"/>
  <c r="E81" i="1"/>
  <c r="H81" i="1"/>
  <c r="H68" i="1"/>
  <c r="H69" i="1"/>
  <c r="H70" i="1"/>
  <c r="H71" i="1"/>
  <c r="H72" i="1"/>
  <c r="H73" i="1"/>
  <c r="H74" i="1"/>
  <c r="H75" i="1"/>
  <c r="H76" i="1"/>
  <c r="H77" i="1"/>
  <c r="H78" i="1"/>
  <c r="H79" i="1"/>
  <c r="H67" i="1"/>
  <c r="H66" i="1"/>
  <c r="H95" i="1"/>
  <c r="G118" i="1"/>
  <c r="G119" i="1"/>
  <c r="C106" i="1"/>
  <c r="C111" i="1"/>
  <c r="C114" i="1"/>
  <c r="D111" i="1"/>
  <c r="D114" i="1"/>
  <c r="E111" i="1"/>
  <c r="E114" i="1"/>
  <c r="F114" i="1"/>
  <c r="G114" i="1"/>
  <c r="H97" i="1"/>
  <c r="H98" i="1"/>
  <c r="G45" i="1"/>
  <c r="G37" i="1"/>
  <c r="G65" i="1"/>
  <c r="G67" i="1"/>
  <c r="G66" i="1"/>
  <c r="G96" i="1"/>
  <c r="G98" i="1"/>
  <c r="F9" i="1"/>
  <c r="F24" i="1"/>
  <c r="F36" i="1"/>
  <c r="F67" i="1"/>
  <c r="F66" i="1"/>
  <c r="F37" i="1"/>
  <c r="F96" i="1"/>
  <c r="F97" i="1"/>
  <c r="F98" i="1"/>
  <c r="E9" i="1"/>
  <c r="E24" i="1"/>
  <c r="E36" i="1"/>
  <c r="E67" i="1"/>
  <c r="E66" i="1"/>
  <c r="E45" i="1"/>
  <c r="E37" i="1"/>
  <c r="E96" i="1"/>
  <c r="E97" i="1"/>
  <c r="E98" i="1"/>
  <c r="D9" i="1"/>
  <c r="D24" i="1"/>
  <c r="D36" i="1"/>
  <c r="D45" i="1"/>
  <c r="D37" i="1"/>
  <c r="D67" i="1"/>
  <c r="D66" i="1"/>
  <c r="D96" i="1"/>
  <c r="D97" i="1"/>
  <c r="D98" i="1"/>
  <c r="C9" i="1"/>
  <c r="C24" i="1"/>
  <c r="C36" i="1"/>
  <c r="C45" i="1"/>
  <c r="C37" i="1"/>
  <c r="C67" i="1"/>
  <c r="C66" i="1"/>
  <c r="C96" i="1"/>
  <c r="C97" i="1"/>
  <c r="C98" i="1"/>
  <c r="H9" i="1"/>
  <c r="H24" i="1"/>
  <c r="H36" i="1"/>
  <c r="H65" i="1"/>
  <c r="H96" i="1"/>
  <c r="H87" i="1"/>
  <c r="H88" i="1"/>
  <c r="H85" i="1"/>
  <c r="H90" i="1"/>
  <c r="G87" i="1"/>
  <c r="G88" i="1"/>
  <c r="G85" i="1"/>
  <c r="G90" i="1"/>
  <c r="E87" i="1"/>
  <c r="E88" i="1"/>
  <c r="E5" i="1"/>
  <c r="E6" i="1"/>
  <c r="E85" i="1"/>
  <c r="E90" i="1"/>
  <c r="D87" i="1"/>
  <c r="D88" i="1"/>
  <c r="D5" i="1"/>
  <c r="D6" i="1"/>
  <c r="D85" i="1"/>
  <c r="D90" i="1"/>
  <c r="C87" i="1"/>
  <c r="C88" i="1"/>
  <c r="C5" i="1"/>
  <c r="C6" i="1"/>
  <c r="C85" i="1"/>
  <c r="C90" i="1"/>
  <c r="A83" i="1"/>
  <c r="H62" i="1"/>
  <c r="H61" i="1"/>
  <c r="H60" i="1"/>
  <c r="H59" i="1"/>
  <c r="H58" i="1"/>
  <c r="H57" i="1"/>
  <c r="H56" i="1"/>
  <c r="H55" i="1"/>
  <c r="H54" i="1"/>
  <c r="H53" i="1"/>
  <c r="H52" i="1"/>
  <c r="H51" i="1"/>
  <c r="H48" i="1"/>
  <c r="H44" i="1"/>
  <c r="H43" i="1"/>
  <c r="H42" i="1"/>
  <c r="H41" i="1"/>
  <c r="H40" i="1"/>
  <c r="H39" i="1"/>
  <c r="A36" i="1"/>
  <c r="H34" i="1"/>
  <c r="H33" i="1"/>
  <c r="H32" i="1"/>
  <c r="H31" i="1"/>
  <c r="H30" i="1"/>
  <c r="H29" i="1"/>
  <c r="H28" i="1"/>
  <c r="H27" i="1"/>
  <c r="H26" i="1"/>
  <c r="A24" i="1"/>
  <c r="H22" i="1"/>
  <c r="H21" i="1"/>
  <c r="H20" i="1"/>
  <c r="H19" i="1"/>
  <c r="H18" i="1"/>
  <c r="H17" i="1"/>
  <c r="H16" i="1"/>
  <c r="H15" i="1"/>
  <c r="H14" i="1"/>
  <c r="H13" i="1"/>
  <c r="H12" i="1"/>
  <c r="H11" i="1"/>
  <c r="A9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Ivanič, Peter</author>
  </authors>
  <commentList>
    <comment ref="C13" authorId="0" shapeId="0" xr:uid="{EBCE3D9E-E449-4381-BB96-4F4393562E5D}">
      <text>
        <r>
          <rPr>
            <b/>
            <sz val="9"/>
            <color indexed="81"/>
            <rFont val="Segoe UI"/>
            <family val="2"/>
            <charset val="238"/>
          </rPr>
          <t>Ivanič, Peter:</t>
        </r>
        <r>
          <rPr>
            <sz val="9"/>
            <color indexed="81"/>
            <rFont val="Segoe UI"/>
            <family val="2"/>
            <charset val="238"/>
          </rPr>
          <t xml:space="preserve">
SLP 3000</t>
        </r>
      </text>
    </comment>
    <comment ref="C19" authorId="0" shapeId="0" xr:uid="{BD0FF8A0-0563-4464-8B75-077E35C05BE8}">
      <text>
        <r>
          <rPr>
            <b/>
            <sz val="9"/>
            <color indexed="81"/>
            <rFont val="Segoe UI"/>
            <family val="2"/>
            <charset val="238"/>
          </rPr>
          <t>Ivanič, Peter:</t>
        </r>
        <r>
          <rPr>
            <sz val="9"/>
            <color indexed="81"/>
            <rFont val="Segoe UI"/>
            <family val="2"/>
            <charset val="238"/>
          </rPr>
          <t xml:space="preserve">
3128 ubytovanie</t>
        </r>
      </text>
    </comment>
    <comment ref="C30" authorId="0" shapeId="0" xr:uid="{CF977298-7ABE-4125-9BEF-2F8BA6F91938}">
      <text>
        <r>
          <rPr>
            <b/>
            <sz val="9"/>
            <color indexed="81"/>
            <rFont val="Segoe UI"/>
            <family val="2"/>
            <charset val="238"/>
          </rPr>
          <t>Ivanič, Peter:</t>
        </r>
        <r>
          <rPr>
            <sz val="9"/>
            <color indexed="81"/>
            <rFont val="Segoe UI"/>
            <family val="2"/>
            <charset val="238"/>
          </rPr>
          <t xml:space="preserve">
SLP 4800</t>
        </r>
      </text>
    </comment>
    <comment ref="B105" authorId="0" shapeId="0" xr:uid="{2CB2203F-D46C-4BDC-868D-5271D2344167}">
      <text>
        <r>
          <rPr>
            <b/>
            <sz val="9"/>
            <color indexed="81"/>
            <rFont val="Segoe UI"/>
            <family val="2"/>
            <charset val="238"/>
          </rPr>
          <t>Ivanič, Peter:</t>
        </r>
        <r>
          <rPr>
            <sz val="9"/>
            <color indexed="81"/>
            <rFont val="Segoe UI"/>
            <family val="2"/>
            <charset val="238"/>
          </rPr>
          <t xml:space="preserve">
(prestup, zrušenie súťaže...)</t>
        </r>
      </text>
    </comment>
  </commentList>
</comments>
</file>

<file path=xl/sharedStrings.xml><?xml version="1.0" encoding="utf-8"?>
<sst xmlns="http://schemas.openxmlformats.org/spreadsheetml/2006/main" count="114" uniqueCount="102">
  <si>
    <t>Rozpočet náklady 2025</t>
  </si>
  <si>
    <t>Rozpočet - výdavky (v EUR)</t>
  </si>
  <si>
    <t>Sekcia</t>
  </si>
  <si>
    <t>TŠ</t>
  </si>
  <si>
    <t>IDO</t>
  </si>
  <si>
    <t>ARnR</t>
  </si>
  <si>
    <t>Breaking</t>
  </si>
  <si>
    <t>spoločné</t>
  </si>
  <si>
    <t>SZTŠ</t>
  </si>
  <si>
    <t>Z príspevku MIN</t>
  </si>
  <si>
    <t>Náklady na kluby (15 %)</t>
  </si>
  <si>
    <t>Celkom výdavky</t>
  </si>
  <si>
    <t>Príspevok športovcom a kolektívom (TŠ Jun I - Mládež)</t>
  </si>
  <si>
    <t>Sústredenie 2x Jun I, Jun II,  Mládež</t>
  </si>
  <si>
    <t>WDSF body (Jun II - Do 21) a odmeny za umiestnenie MS, ME, SLP Jun</t>
  </si>
  <si>
    <t>Pohárové súťaže</t>
  </si>
  <si>
    <t>športové  oblečenie</t>
  </si>
  <si>
    <t>Inšpektori súťaží</t>
  </si>
  <si>
    <t>MSR 10T Pezinok</t>
  </si>
  <si>
    <t>MSR ŠTT Poprad</t>
  </si>
  <si>
    <t>MSR LAT Trenčín</t>
  </si>
  <si>
    <t>MSR Choreo Žiar nad Hronom</t>
  </si>
  <si>
    <t>Projekt - znovuzapojenie bývalých členských klubov z východného Slovenska</t>
  </si>
  <si>
    <t xml:space="preserve">MSR Breaking Bratislava </t>
  </si>
  <si>
    <t>Dospelí, Do 21 - finančná podpora</t>
  </si>
  <si>
    <t>Dospelí - sústredenie</t>
  </si>
  <si>
    <t>príspevok na cestovné náklady reprezentantov</t>
  </si>
  <si>
    <t>športové reprezentačné oblečenie</t>
  </si>
  <si>
    <t>WDSF body (Dospelí, Seniori) a odmeny za umiestnenie MS, ME, SLP</t>
  </si>
  <si>
    <t>WRRC odmeny za umiestnenie MS, ME, Svetový Pohár</t>
  </si>
  <si>
    <t>Podpora reprezentantov, príspevok na cestovné náklady reprezentantov</t>
  </si>
  <si>
    <t>Reprezentačné sústredenia akrobatický rokenrol</t>
  </si>
  <si>
    <t xml:space="preserve">Odmeny reprezentační tréneri </t>
  </si>
  <si>
    <t>Z príspevku MAX</t>
  </si>
  <si>
    <t>Vzdelávanie</t>
  </si>
  <si>
    <t>náklady na vedeckú literatúru, skriptá, preklady, tlmočenie, didaktiku</t>
  </si>
  <si>
    <t>Školenie rozhodcov akrobatický rokenrol</t>
  </si>
  <si>
    <t>* vzdelávanie trénerov 1. kvalifikačného stupňa</t>
  </si>
  <si>
    <t>* vzdelávanie trénerov 2. kvalifikačného stupňa</t>
  </si>
  <si>
    <t>* vzdelávanie trénerov 3. kvalifikačného stupňa</t>
  </si>
  <si>
    <t>Tanečný kongres</t>
  </si>
  <si>
    <t>Náklady na členské a licenčné poplatky</t>
  </si>
  <si>
    <t>DSE / IDO / WRRC / WDSF</t>
  </si>
  <si>
    <t>Propagačné a marketingové aktivity</t>
  </si>
  <si>
    <t xml:space="preserve"> tlač, grafika, ročenka, fotograf</t>
  </si>
  <si>
    <t>live stream</t>
  </si>
  <si>
    <t>Organizovanie súťaží</t>
  </si>
  <si>
    <t xml:space="preserve">KOŠICE Open </t>
  </si>
  <si>
    <t>SOCH Šamorín</t>
  </si>
  <si>
    <t>KOŠICE GP</t>
  </si>
  <si>
    <t>GPT  Trnava</t>
  </si>
  <si>
    <t xml:space="preserve">Slovenské poháre </t>
  </si>
  <si>
    <t>Akademické MSR, EP choreo</t>
  </si>
  <si>
    <t xml:space="preserve">MSR akrobatický rokenrol Dunajská Streda </t>
  </si>
  <si>
    <t>The Legits Blast</t>
  </si>
  <si>
    <t>MSR IDO</t>
  </si>
  <si>
    <t xml:space="preserve">ME Disco </t>
  </si>
  <si>
    <t>Použitie SW na súťažiach IDO</t>
  </si>
  <si>
    <t>Príspevok na súťaže</t>
  </si>
  <si>
    <t>Diagnostika, vyšetrenie, testovanie</t>
  </si>
  <si>
    <t>d) správa a prevádzka</t>
  </si>
  <si>
    <t>Celkom</t>
  </si>
  <si>
    <t>Prevádzkové náklady a služby</t>
  </si>
  <si>
    <t>* výpočtová technika</t>
  </si>
  <si>
    <t xml:space="preserve">* kancelárske potreby </t>
  </si>
  <si>
    <t>* poistenie</t>
  </si>
  <si>
    <t>* bankové poplatky</t>
  </si>
  <si>
    <t>* administratívne a právne služby</t>
  </si>
  <si>
    <t>* účtovnícke a mzdové, audit</t>
  </si>
  <si>
    <t>* nájom nebytových priestorov</t>
  </si>
  <si>
    <t>reklamné predmety</t>
  </si>
  <si>
    <t>* telefónne poplatky</t>
  </si>
  <si>
    <t>* režijné náklady (pošta, kuriér)</t>
  </si>
  <si>
    <t>* softvéry, webmaster, membery</t>
  </si>
  <si>
    <t>* odmeny voleným funkcionárom SZTŠ</t>
  </si>
  <si>
    <t>Mzdové náklady (mzdy+poistenie+soc.zabezpečenie)</t>
  </si>
  <si>
    <t>Cestovné náhrady vedenia SZTŠ (úsekov, výborov, prezídia)</t>
  </si>
  <si>
    <t>SPOLU</t>
  </si>
  <si>
    <t xml:space="preserve">PUŠ </t>
  </si>
  <si>
    <t>Príjem + Disponibilný zostatok k 31.12.2020</t>
  </si>
  <si>
    <t>Rozdiel (Príjem + Dotácia) - (Náklady) = Rezerva</t>
  </si>
  <si>
    <t>Náklady spolu</t>
  </si>
  <si>
    <t>Doplatok voči príspevku uznanému športu podľa sekcií</t>
  </si>
  <si>
    <t>Príjem sekcie / zväzu</t>
  </si>
  <si>
    <t>Rozdiel</t>
  </si>
  <si>
    <t>Rozpočet - príjmy (v EUR)</t>
  </si>
  <si>
    <t>Návrh 2025</t>
  </si>
  <si>
    <t>IDO MT</t>
  </si>
  <si>
    <t>Príjmy z členských + licenč. príspevkov</t>
  </si>
  <si>
    <t xml:space="preserve">Príjmy z interných poplatkov </t>
  </si>
  <si>
    <t>Príjmy zo štartovného</t>
  </si>
  <si>
    <t>Príjmy zo vzdelávania  trénerov</t>
  </si>
  <si>
    <t>Poplatky IDO, štartovné IDO</t>
  </si>
  <si>
    <t>Príjmy z marketingových aktivít</t>
  </si>
  <si>
    <t>Príjmy z predaja encyklopédie</t>
  </si>
  <si>
    <t>FPŠ</t>
  </si>
  <si>
    <t>Príspevok MŠVVaŠ</t>
  </si>
  <si>
    <t>Spolu</t>
  </si>
  <si>
    <t>Príjmy spolu</t>
  </si>
  <si>
    <t>Príjem</t>
  </si>
  <si>
    <t>Náklad</t>
  </si>
  <si>
    <t>Výsledok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</si>
</sst>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#,##0\ &quot;€&quot;"/>
    <numFmt numFmtId="166" formatCode="#,##0\ [$€-1]"/>
    <numFmt numFmtId="167" formatCode="#,##0.00\ &quot;€&quot;"/>
    <numFmt numFmtId="168" formatCode="#,##0\ [$€-1];[Red]#,##0\ [$€-1]"/>
  </numFmts>
  <fonts count="2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0"/>
      <color theme="5" tint="-0.249977111117893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8A88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165" fontId="7" fillId="2" borderId="13" xfId="0" applyNumberFormat="1" applyFont="1" applyFill="1" applyBorder="1"/>
    <xf numFmtId="165" fontId="8" fillId="2" borderId="13" xfId="0" applyNumberFormat="1" applyFont="1" applyFill="1" applyBorder="1" applyAlignment="1">
      <alignment vertical="center"/>
    </xf>
    <xf numFmtId="165" fontId="8" fillId="2" borderId="14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65" fontId="3" fillId="3" borderId="16" xfId="0" applyNumberFormat="1" applyFont="1" applyFill="1" applyBorder="1" applyAlignment="1">
      <alignment vertical="center"/>
    </xf>
    <xf numFmtId="165" fontId="8" fillId="3" borderId="16" xfId="0" applyNumberFormat="1" applyFont="1" applyFill="1" applyBorder="1" applyAlignment="1">
      <alignment horizontal="right" vertical="center"/>
    </xf>
    <xf numFmtId="165" fontId="3" fillId="3" borderId="17" xfId="0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165" fontId="8" fillId="4" borderId="13" xfId="0" applyNumberFormat="1" applyFont="1" applyFill="1" applyBorder="1" applyAlignment="1">
      <alignment vertical="center"/>
    </xf>
    <xf numFmtId="165" fontId="8" fillId="4" borderId="14" xfId="0" applyNumberFormat="1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165" fontId="9" fillId="4" borderId="19" xfId="0" applyNumberFormat="1" applyFont="1" applyFill="1" applyBorder="1"/>
    <xf numFmtId="165" fontId="9" fillId="4" borderId="20" xfId="0" applyNumberFormat="1" applyFont="1" applyFill="1" applyBorder="1"/>
    <xf numFmtId="165" fontId="3" fillId="0" borderId="0" xfId="0" applyNumberFormat="1" applyFont="1" applyAlignment="1">
      <alignment vertical="center"/>
    </xf>
    <xf numFmtId="0" fontId="3" fillId="5" borderId="21" xfId="0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165" fontId="8" fillId="5" borderId="23" xfId="0" applyNumberFormat="1" applyFont="1" applyFill="1" applyBorder="1" applyAlignment="1">
      <alignment vertical="center"/>
    </xf>
    <xf numFmtId="165" fontId="8" fillId="5" borderId="24" xfId="0" applyNumberFormat="1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horizontal="center" vertical="center"/>
    </xf>
    <xf numFmtId="165" fontId="8" fillId="5" borderId="23" xfId="0" applyNumberFormat="1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165" fontId="8" fillId="5" borderId="19" xfId="0" applyNumberFormat="1" applyFont="1" applyFill="1" applyBorder="1" applyAlignment="1">
      <alignment vertical="center"/>
    </xf>
    <xf numFmtId="165" fontId="8" fillId="5" borderId="25" xfId="0" applyNumberFormat="1" applyFont="1" applyFill="1" applyBorder="1" applyAlignment="1">
      <alignment vertical="center"/>
    </xf>
    <xf numFmtId="165" fontId="8" fillId="5" borderId="20" xfId="0" applyNumberFormat="1" applyFont="1" applyFill="1" applyBorder="1" applyAlignment="1">
      <alignment vertical="center"/>
    </xf>
    <xf numFmtId="164" fontId="7" fillId="0" borderId="0" xfId="0" applyNumberFormat="1" applyFont="1"/>
    <xf numFmtId="0" fontId="7" fillId="0" borderId="0" xfId="0" applyFont="1"/>
    <xf numFmtId="0" fontId="3" fillId="6" borderId="11" xfId="0" applyFont="1" applyFill="1" applyBorder="1" applyAlignment="1">
      <alignment vertical="center"/>
    </xf>
    <xf numFmtId="165" fontId="8" fillId="6" borderId="11" xfId="0" applyNumberFormat="1" applyFont="1" applyFill="1" applyBorder="1" applyAlignment="1">
      <alignment vertical="center"/>
    </xf>
    <xf numFmtId="0" fontId="4" fillId="6" borderId="26" xfId="0" applyFont="1" applyFill="1" applyBorder="1" applyAlignment="1">
      <alignment vertical="center"/>
    </xf>
    <xf numFmtId="165" fontId="10" fillId="6" borderId="22" xfId="0" applyNumberFormat="1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165" fontId="8" fillId="7" borderId="22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165" fontId="8" fillId="7" borderId="24" xfId="0" applyNumberFormat="1" applyFont="1" applyFill="1" applyBorder="1" applyAlignment="1">
      <alignment vertical="center"/>
    </xf>
    <xf numFmtId="165" fontId="8" fillId="7" borderId="22" xfId="0" applyNumberFormat="1" applyFont="1" applyFill="1" applyBorder="1" applyAlignment="1">
      <alignment horizontal="center" vertical="center"/>
    </xf>
    <xf numFmtId="165" fontId="8" fillId="7" borderId="22" xfId="0" applyNumberFormat="1" applyFont="1" applyFill="1" applyBorder="1" applyAlignment="1">
      <alignment horizontal="right" vertical="center"/>
    </xf>
    <xf numFmtId="165" fontId="7" fillId="7" borderId="22" xfId="0" applyNumberFormat="1" applyFont="1" applyFill="1" applyBorder="1"/>
    <xf numFmtId="0" fontId="3" fillId="8" borderId="11" xfId="0" applyFont="1" applyFill="1" applyBorder="1" applyAlignment="1">
      <alignment vertical="center"/>
    </xf>
    <xf numFmtId="0" fontId="3" fillId="8" borderId="12" xfId="0" applyFont="1" applyFill="1" applyBorder="1" applyAlignment="1">
      <alignment vertical="center"/>
    </xf>
    <xf numFmtId="165" fontId="8" fillId="8" borderId="13" xfId="0" applyNumberFormat="1" applyFont="1" applyFill="1" applyBorder="1" applyAlignment="1">
      <alignment vertical="center"/>
    </xf>
    <xf numFmtId="165" fontId="8" fillId="8" borderId="28" xfId="0" applyNumberFormat="1" applyFont="1" applyFill="1" applyBorder="1" applyAlignment="1">
      <alignment vertical="center"/>
    </xf>
    <xf numFmtId="0" fontId="4" fillId="8" borderId="12" xfId="0" applyFont="1" applyFill="1" applyBorder="1" applyAlignment="1">
      <alignment vertical="center"/>
    </xf>
    <xf numFmtId="165" fontId="9" fillId="8" borderId="29" xfId="0" applyNumberFormat="1" applyFont="1" applyFill="1" applyBorder="1"/>
    <xf numFmtId="165" fontId="9" fillId="8" borderId="30" xfId="0" applyNumberFormat="1" applyFont="1" applyFill="1" applyBorder="1"/>
    <xf numFmtId="165" fontId="9" fillId="8" borderId="28" xfId="0" applyNumberFormat="1" applyFont="1" applyFill="1" applyBorder="1"/>
    <xf numFmtId="0" fontId="4" fillId="9" borderId="21" xfId="0" applyFont="1" applyFill="1" applyBorder="1" applyAlignment="1">
      <alignment vertical="center"/>
    </xf>
    <xf numFmtId="165" fontId="10" fillId="9" borderId="22" xfId="0" applyNumberFormat="1" applyFont="1" applyFill="1" applyBorder="1" applyAlignment="1">
      <alignment vertical="center"/>
    </xf>
    <xf numFmtId="165" fontId="10" fillId="9" borderId="23" xfId="0" applyNumberFormat="1" applyFont="1" applyFill="1" applyBorder="1" applyAlignment="1">
      <alignment vertical="center"/>
    </xf>
    <xf numFmtId="165" fontId="10" fillId="9" borderId="31" xfId="0" applyNumberFormat="1" applyFont="1" applyFill="1" applyBorder="1" applyAlignment="1">
      <alignment vertical="center"/>
    </xf>
    <xf numFmtId="0" fontId="3" fillId="10" borderId="21" xfId="0" applyFont="1" applyFill="1" applyBorder="1" applyAlignment="1">
      <alignment vertical="center"/>
    </xf>
    <xf numFmtId="165" fontId="8" fillId="10" borderId="22" xfId="0" applyNumberFormat="1" applyFont="1" applyFill="1" applyBorder="1" applyAlignment="1">
      <alignment vertical="center"/>
    </xf>
    <xf numFmtId="165" fontId="8" fillId="10" borderId="23" xfId="0" applyNumberFormat="1" applyFont="1" applyFill="1" applyBorder="1" applyAlignment="1">
      <alignment vertical="center"/>
    </xf>
    <xf numFmtId="165" fontId="8" fillId="10" borderId="3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165" fontId="8" fillId="3" borderId="22" xfId="0" applyNumberFormat="1" applyFont="1" applyFill="1" applyBorder="1" applyAlignment="1">
      <alignment vertical="center"/>
    </xf>
    <xf numFmtId="165" fontId="8" fillId="3" borderId="23" xfId="0" applyNumberFormat="1" applyFont="1" applyFill="1" applyBorder="1" applyAlignment="1">
      <alignment vertical="center"/>
    </xf>
    <xf numFmtId="165" fontId="8" fillId="3" borderId="31" xfId="0" applyNumberFormat="1" applyFont="1" applyFill="1" applyBorder="1" applyAlignment="1">
      <alignment vertical="center"/>
    </xf>
    <xf numFmtId="0" fontId="11" fillId="10" borderId="21" xfId="0" applyFont="1" applyFill="1" applyBorder="1" applyAlignment="1">
      <alignment vertical="center"/>
    </xf>
    <xf numFmtId="164" fontId="10" fillId="9" borderId="22" xfId="0" applyNumberFormat="1" applyFont="1" applyFill="1" applyBorder="1" applyAlignment="1">
      <alignment vertical="center"/>
    </xf>
    <xf numFmtId="166" fontId="10" fillId="9" borderId="23" xfId="0" applyNumberFormat="1" applyFont="1" applyFill="1" applyBorder="1" applyAlignment="1">
      <alignment vertical="center"/>
    </xf>
    <xf numFmtId="166" fontId="10" fillId="9" borderId="32" xfId="0" applyNumberFormat="1" applyFont="1" applyFill="1" applyBorder="1" applyAlignment="1">
      <alignment vertical="center"/>
    </xf>
    <xf numFmtId="0" fontId="3" fillId="11" borderId="11" xfId="0" applyFont="1" applyFill="1" applyBorder="1" applyAlignment="1">
      <alignment vertical="center"/>
    </xf>
    <xf numFmtId="0" fontId="4" fillId="11" borderId="12" xfId="0" applyFont="1" applyFill="1" applyBorder="1" applyAlignment="1">
      <alignment vertical="center"/>
    </xf>
    <xf numFmtId="165" fontId="9" fillId="11" borderId="29" xfId="0" applyNumberFormat="1" applyFont="1" applyFill="1" applyBorder="1"/>
    <xf numFmtId="165" fontId="10" fillId="11" borderId="13" xfId="0" applyNumberFormat="1" applyFont="1" applyFill="1" applyBorder="1" applyAlignment="1">
      <alignment vertical="center"/>
    </xf>
    <xf numFmtId="165" fontId="10" fillId="11" borderId="29" xfId="0" applyNumberFormat="1" applyFont="1" applyFill="1" applyBorder="1" applyAlignment="1">
      <alignment vertical="center"/>
    </xf>
    <xf numFmtId="165" fontId="10" fillId="11" borderId="14" xfId="0" applyNumberFormat="1" applyFont="1" applyFill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165" fontId="10" fillId="9" borderId="19" xfId="0" applyNumberFormat="1" applyFont="1" applyFill="1" applyBorder="1" applyAlignment="1">
      <alignment vertical="center"/>
    </xf>
    <xf numFmtId="0" fontId="3" fillId="12" borderId="21" xfId="0" applyFont="1" applyFill="1" applyBorder="1" applyAlignment="1">
      <alignment vertical="center"/>
    </xf>
    <xf numFmtId="165" fontId="8" fillId="12" borderId="22" xfId="0" applyNumberFormat="1" applyFont="1" applyFill="1" applyBorder="1" applyAlignment="1">
      <alignment vertical="center"/>
    </xf>
    <xf numFmtId="165" fontId="8" fillId="12" borderId="23" xfId="0" applyNumberFormat="1" applyFont="1" applyFill="1" applyBorder="1" applyAlignment="1">
      <alignment vertical="center"/>
    </xf>
    <xf numFmtId="165" fontId="8" fillId="12" borderId="24" xfId="0" applyNumberFormat="1" applyFont="1" applyFill="1" applyBorder="1" applyAlignment="1">
      <alignment vertical="center"/>
    </xf>
    <xf numFmtId="165" fontId="7" fillId="12" borderId="0" xfId="0" applyNumberFormat="1" applyFont="1" applyFill="1"/>
    <xf numFmtId="165" fontId="10" fillId="12" borderId="23" xfId="0" applyNumberFormat="1" applyFont="1" applyFill="1" applyBorder="1" applyAlignment="1">
      <alignment vertical="center"/>
    </xf>
    <xf numFmtId="165" fontId="10" fillId="13" borderId="23" xfId="0" applyNumberFormat="1" applyFont="1" applyFill="1" applyBorder="1" applyAlignment="1">
      <alignment vertical="center"/>
    </xf>
    <xf numFmtId="165" fontId="10" fillId="9" borderId="24" xfId="0" applyNumberFormat="1" applyFont="1" applyFill="1" applyBorder="1" applyAlignment="1">
      <alignment vertical="center"/>
    </xf>
    <xf numFmtId="0" fontId="4" fillId="14" borderId="21" xfId="0" applyFont="1" applyFill="1" applyBorder="1" applyAlignment="1">
      <alignment vertical="center"/>
    </xf>
    <xf numFmtId="164" fontId="4" fillId="14" borderId="22" xfId="0" applyNumberFormat="1" applyFont="1" applyFill="1" applyBorder="1" applyAlignment="1">
      <alignment vertical="center"/>
    </xf>
    <xf numFmtId="0" fontId="6" fillId="9" borderId="33" xfId="0" applyFont="1" applyFill="1" applyBorder="1" applyAlignment="1">
      <alignment vertical="center"/>
    </xf>
    <xf numFmtId="167" fontId="6" fillId="9" borderId="34" xfId="0" applyNumberFormat="1" applyFont="1" applyFill="1" applyBorder="1" applyAlignment="1">
      <alignment vertical="center"/>
    </xf>
    <xf numFmtId="0" fontId="4" fillId="0" borderId="35" xfId="0" applyFont="1" applyBorder="1" applyAlignment="1">
      <alignment vertical="center"/>
    </xf>
    <xf numFmtId="164" fontId="12" fillId="0" borderId="28" xfId="0" applyNumberFormat="1" applyFont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164" fontId="12" fillId="0" borderId="3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6" fillId="0" borderId="1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65" fontId="5" fillId="0" borderId="28" xfId="0" applyNumberFormat="1" applyFont="1" applyBorder="1"/>
    <xf numFmtId="0" fontId="3" fillId="0" borderId="19" xfId="0" applyFont="1" applyBorder="1" applyAlignment="1">
      <alignment vertical="center"/>
    </xf>
    <xf numFmtId="165" fontId="8" fillId="0" borderId="19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5" fontId="3" fillId="0" borderId="37" xfId="0" applyNumberFormat="1" applyFont="1" applyBorder="1" applyAlignment="1">
      <alignment vertical="center"/>
    </xf>
    <xf numFmtId="165" fontId="3" fillId="0" borderId="38" xfId="0" applyNumberFormat="1" applyFont="1" applyBorder="1" applyAlignment="1">
      <alignment vertical="center"/>
    </xf>
    <xf numFmtId="168" fontId="3" fillId="0" borderId="22" xfId="0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165" fontId="4" fillId="0" borderId="39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40" xfId="0" applyNumberFormat="1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65" fontId="10" fillId="0" borderId="22" xfId="0" applyNumberFormat="1" applyFont="1" applyBorder="1" applyAlignment="1">
      <alignment vertical="center"/>
    </xf>
    <xf numFmtId="165" fontId="4" fillId="0" borderId="22" xfId="0" applyNumberFormat="1" applyFont="1" applyBorder="1" applyAlignment="1">
      <alignment vertical="center"/>
    </xf>
    <xf numFmtId="165" fontId="4" fillId="0" borderId="23" xfId="0" applyNumberFormat="1" applyFont="1" applyBorder="1" applyAlignment="1">
      <alignment vertical="center"/>
    </xf>
    <xf numFmtId="165" fontId="4" fillId="0" borderId="24" xfId="0" applyNumberFormat="1" applyFont="1" applyBorder="1" applyAlignment="1">
      <alignment vertical="center"/>
    </xf>
    <xf numFmtId="165" fontId="17" fillId="0" borderId="22" xfId="0" applyNumberFormat="1" applyFont="1" applyBorder="1" applyAlignment="1">
      <alignment vertical="center"/>
    </xf>
    <xf numFmtId="165" fontId="18" fillId="0" borderId="22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165" fontId="4" fillId="0" borderId="41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165" fontId="4" fillId="0" borderId="43" xfId="0" applyNumberFormat="1" applyFont="1" applyBorder="1" applyAlignment="1">
      <alignment vertical="center"/>
    </xf>
    <xf numFmtId="165" fontId="4" fillId="0" borderId="4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65" fontId="20" fillId="0" borderId="28" xfId="0" applyNumberFormat="1" applyFont="1" applyBorder="1"/>
    <xf numFmtId="165" fontId="0" fillId="0" borderId="0" xfId="0" applyNumberFormat="1"/>
    <xf numFmtId="165" fontId="21" fillId="8" borderId="0" xfId="0" applyNumberFormat="1" applyFont="1" applyFill="1"/>
    <xf numFmtId="164" fontId="0" fillId="0" borderId="0" xfId="0" applyNumberFormat="1"/>
  </cellXfs>
  <cellStyles count="1">
    <cellStyle name="Normálna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9533\Documents\szt&#352;\Rok%202025\Hospod&#225;renie%202025\Rozpo&#269;et%202025.xlsx" TargetMode="External"/><Relationship Id="rId1" Type="http://schemas.openxmlformats.org/officeDocument/2006/relationships/externalLinkPath" Target="/Users/P9533/Documents/szt&#352;/Rok%202025/Hospod&#225;renie%202025/Rozpo&#269;et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9533/Documents/szt&#352;/VZ%202021/Navrh%20rozpo&#269;tu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íspevok MŠ"/>
      <sheetName val="Náklady"/>
      <sheetName val="Príjmy"/>
      <sheetName val="15%"/>
    </sheetNames>
    <sheetDataSet>
      <sheetData sheetId="0">
        <row r="4">
          <cell r="A4" t="str">
            <v>a) šport mládeže cez kluby</v>
          </cell>
        </row>
        <row r="5">
          <cell r="A5" t="str">
            <v>b) rozvoj talentovaných športovcov</v>
          </cell>
        </row>
        <row r="7">
          <cell r="B7">
            <v>92869.5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77019.771999999997</v>
          </cell>
          <cell r="C18">
            <v>30213.543999999998</v>
          </cell>
          <cell r="D18">
            <v>8296.3420000000006</v>
          </cell>
          <cell r="E18">
            <v>8296.3420000000006</v>
          </cell>
        </row>
        <row r="19">
          <cell r="A19" t="str">
            <v>c) športová reprezentácia</v>
          </cell>
          <cell r="B19">
            <v>96274.714999999997</v>
          </cell>
          <cell r="C19">
            <v>37766.93</v>
          </cell>
          <cell r="D19">
            <v>10370.4275</v>
          </cell>
          <cell r="E19">
            <v>10370.4275</v>
          </cell>
        </row>
        <row r="21">
          <cell r="A21" t="str">
            <v>e) kapitálové výdavky</v>
          </cell>
        </row>
        <row r="22">
          <cell r="A22" t="str">
            <v>f) ostatná športová činnosť</v>
          </cell>
          <cell r="B22">
            <v>81782.115000000005</v>
          </cell>
          <cell r="C22">
            <v>32081.73</v>
          </cell>
          <cell r="D22">
            <v>8809.3275000000012</v>
          </cell>
          <cell r="E22">
            <v>8809.3275000000012</v>
          </cell>
        </row>
      </sheetData>
      <sheetData sheetId="1"/>
      <sheetData sheetId="2">
        <row r="14">
          <cell r="B14">
            <v>57195</v>
          </cell>
          <cell r="C14">
            <v>47910</v>
          </cell>
          <cell r="D14">
            <v>700</v>
          </cell>
          <cell r="E14">
            <v>50100</v>
          </cell>
        </row>
        <row r="15">
          <cell r="F15">
            <v>834985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TS výdavky"/>
      <sheetName val="SZTS prijmy"/>
      <sheetName val="Spoločné"/>
      <sheetName val="IDO"/>
      <sheetName val="RnR"/>
      <sheetName val="TŠ"/>
      <sheetName val="Náklady na kluby 15%"/>
      <sheetName val="členské a licenč.poplatky"/>
      <sheetName val="Vzdelávanie"/>
      <sheetName val="propagačné a marketingové aktiv"/>
      <sheetName val="Reprezentácia"/>
    </sheetNames>
    <sheetDataSet>
      <sheetData sheetId="0"/>
      <sheetData sheetId="1">
        <row r="15">
          <cell r="B15">
            <v>93972.21</v>
          </cell>
          <cell r="C15">
            <v>54575.67</v>
          </cell>
          <cell r="D15">
            <v>2325</v>
          </cell>
          <cell r="E15">
            <v>80951.69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E0F6-8D9C-49D5-A66B-57046CD9A64F}">
  <dimension ref="A1:AX325"/>
  <sheetViews>
    <sheetView tabSelected="1" workbookViewId="0">
      <selection activeCell="J1" sqref="J1:M1048576"/>
    </sheetView>
  </sheetViews>
  <sheetFormatPr defaultRowHeight="14.4" x14ac:dyDescent="0.3"/>
  <cols>
    <col min="1" max="1" width="29" customWidth="1"/>
    <col min="2" max="2" width="63" customWidth="1"/>
    <col min="3" max="3" width="9.77734375" style="145" customWidth="1"/>
    <col min="4" max="6" width="9.77734375" customWidth="1"/>
    <col min="7" max="7" width="11.77734375" customWidth="1"/>
    <col min="8" max="8" width="9.77734375" customWidth="1"/>
    <col min="9" max="9" width="9.44140625" bestFit="1" customWidth="1"/>
    <col min="10" max="10" width="11.44140625" bestFit="1" customWidth="1"/>
  </cols>
  <sheetData>
    <row r="1" spans="1:50" ht="25.5" customHeight="1" thickBot="1" x14ac:dyDescent="0.3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x14ac:dyDescent="0.3">
      <c r="B2" s="3" t="s">
        <v>1</v>
      </c>
      <c r="C2" s="4" t="s">
        <v>2</v>
      </c>
      <c r="D2" s="5"/>
      <c r="E2" s="5"/>
      <c r="F2" s="5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50" ht="15" thickBot="1" x14ac:dyDescent="0.35">
      <c r="B3" s="7"/>
      <c r="C3" s="8" t="s">
        <v>3</v>
      </c>
      <c r="D3" s="9" t="s">
        <v>4</v>
      </c>
      <c r="E3" s="10" t="s">
        <v>5</v>
      </c>
      <c r="F3" s="10" t="s">
        <v>6</v>
      </c>
      <c r="G3" s="11" t="s">
        <v>7</v>
      </c>
      <c r="H3" s="12" t="s">
        <v>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50" s="13" customFormat="1" ht="16.2" thickBot="1" x14ac:dyDescent="0.35"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50" ht="15" thickBot="1" x14ac:dyDescent="0.35">
      <c r="A5" s="15" t="str">
        <f>'[1]Príspevok MŠ'!A4</f>
        <v>a) šport mládeže cez kluby</v>
      </c>
      <c r="B5" s="16" t="s">
        <v>9</v>
      </c>
      <c r="C5" s="17">
        <f>'[1]Príspevok MŠ'!B17</f>
        <v>0</v>
      </c>
      <c r="D5" s="18">
        <f>'[1]Príspevok MŠ'!C17</f>
        <v>0</v>
      </c>
      <c r="E5" s="18">
        <f>'[1]Príspevok MŠ'!D17</f>
        <v>0</v>
      </c>
      <c r="F5" s="18">
        <v>0</v>
      </c>
      <c r="G5" s="18">
        <v>92870</v>
      </c>
      <c r="H5" s="19">
        <v>92870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50" ht="15" thickBot="1" x14ac:dyDescent="0.35">
      <c r="B6" s="20" t="s">
        <v>10</v>
      </c>
      <c r="C6" s="21">
        <f>C5</f>
        <v>0</v>
      </c>
      <c r="D6" s="22">
        <f>D5</f>
        <v>0</v>
      </c>
      <c r="E6" s="22">
        <f>E5</f>
        <v>0</v>
      </c>
      <c r="F6" s="22">
        <v>0</v>
      </c>
      <c r="G6" s="21">
        <v>105000</v>
      </c>
      <c r="H6" s="23">
        <v>105000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50" s="13" customFormat="1" ht="15.6" x14ac:dyDescent="0.3"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50" ht="15" thickBot="1" x14ac:dyDescent="0.35">
      <c r="C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50" ht="15" thickBot="1" x14ac:dyDescent="0.35">
      <c r="A9" s="24" t="str">
        <f>'[1]Príspevok MŠ'!A5</f>
        <v>b) rozvoj talentovaných športovcov</v>
      </c>
      <c r="B9" s="25" t="s">
        <v>9</v>
      </c>
      <c r="C9" s="26">
        <f>'[1]Príspevok MŠ'!B18</f>
        <v>77019.771999999997</v>
      </c>
      <c r="D9" s="26">
        <f>'[1]Príspevok MŠ'!C18</f>
        <v>30213.543999999998</v>
      </c>
      <c r="E9" s="26">
        <f>'[1]Príspevok MŠ'!D18</f>
        <v>8296.3420000000006</v>
      </c>
      <c r="F9" s="26">
        <f>'[1]Príspevok MŠ'!E18</f>
        <v>8296.3420000000006</v>
      </c>
      <c r="G9" s="26">
        <v>0</v>
      </c>
      <c r="H9" s="27">
        <f t="shared" ref="H9:H22" si="0">SUM(C9:G9)</f>
        <v>123826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50" x14ac:dyDescent="0.3">
      <c r="A10" s="2"/>
      <c r="B10" s="28" t="s">
        <v>11</v>
      </c>
      <c r="C10" s="29">
        <f>SUM(C11:C20)</f>
        <v>83770</v>
      </c>
      <c r="D10" s="29">
        <f>SUM(D11:D20)</f>
        <v>28674</v>
      </c>
      <c r="E10" s="29">
        <f>SUM(E11:E21)</f>
        <v>8296</v>
      </c>
      <c r="F10" s="29">
        <f>SUM(F11:F22)</f>
        <v>8300</v>
      </c>
      <c r="G10" s="29">
        <v>0</v>
      </c>
      <c r="H10" s="30">
        <f t="shared" si="0"/>
        <v>129040</v>
      </c>
      <c r="I10" s="2"/>
      <c r="J10" s="3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50" x14ac:dyDescent="0.3">
      <c r="B11" s="32" t="s">
        <v>12</v>
      </c>
      <c r="C11" s="33">
        <v>6750</v>
      </c>
      <c r="D11" s="33">
        <v>25674</v>
      </c>
      <c r="E11" s="33">
        <v>4396</v>
      </c>
      <c r="F11" s="34"/>
      <c r="G11" s="35"/>
      <c r="H11" s="35">
        <f t="shared" si="0"/>
        <v>36820</v>
      </c>
      <c r="I11" s="2"/>
      <c r="J11" s="3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50" x14ac:dyDescent="0.3">
      <c r="B12" s="32" t="s">
        <v>13</v>
      </c>
      <c r="C12" s="33">
        <v>25000</v>
      </c>
      <c r="D12" s="36"/>
      <c r="E12" s="33">
        <v>2900</v>
      </c>
      <c r="F12" s="33">
        <v>2800</v>
      </c>
      <c r="G12" s="35"/>
      <c r="H12" s="35">
        <f t="shared" si="0"/>
        <v>30700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50" x14ac:dyDescent="0.3">
      <c r="B13" s="32" t="s">
        <v>14</v>
      </c>
      <c r="C13" s="33">
        <v>14020</v>
      </c>
      <c r="D13" s="36"/>
      <c r="E13" s="36"/>
      <c r="F13" s="37"/>
      <c r="G13" s="35"/>
      <c r="H13" s="35">
        <f t="shared" si="0"/>
        <v>14020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50" x14ac:dyDescent="0.3">
      <c r="B14" s="38" t="s">
        <v>15</v>
      </c>
      <c r="C14" s="37"/>
      <c r="D14" s="33">
        <v>3000</v>
      </c>
      <c r="E14" s="37"/>
      <c r="F14" s="37"/>
      <c r="G14" s="35"/>
      <c r="H14" s="35">
        <f t="shared" si="0"/>
        <v>3000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50" x14ac:dyDescent="0.3">
      <c r="B15" s="32" t="s">
        <v>16</v>
      </c>
      <c r="C15" s="33">
        <v>6500</v>
      </c>
      <c r="D15" s="33"/>
      <c r="E15" s="34"/>
      <c r="F15" s="34">
        <v>500</v>
      </c>
      <c r="G15" s="35"/>
      <c r="H15" s="35">
        <f t="shared" si="0"/>
        <v>7000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50" x14ac:dyDescent="0.3">
      <c r="B16" s="32" t="s">
        <v>17</v>
      </c>
      <c r="C16" s="33">
        <v>1500</v>
      </c>
      <c r="D16" s="33"/>
      <c r="E16" s="34"/>
      <c r="F16" s="34"/>
      <c r="G16" s="35"/>
      <c r="H16" s="35">
        <f t="shared" si="0"/>
        <v>1500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6" x14ac:dyDescent="0.3">
      <c r="B17" s="32" t="s">
        <v>18</v>
      </c>
      <c r="C17" s="33">
        <v>4000</v>
      </c>
      <c r="D17" s="33"/>
      <c r="E17" s="34"/>
      <c r="F17" s="34"/>
      <c r="G17" s="35"/>
      <c r="H17" s="35">
        <f t="shared" si="0"/>
        <v>4000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6" x14ac:dyDescent="0.3">
      <c r="B18" s="32" t="s">
        <v>19</v>
      </c>
      <c r="C18" s="33">
        <v>11000</v>
      </c>
      <c r="D18" s="33"/>
      <c r="E18" s="34"/>
      <c r="F18" s="34"/>
      <c r="G18" s="35"/>
      <c r="H18" s="35">
        <f t="shared" si="0"/>
        <v>11000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6" x14ac:dyDescent="0.3">
      <c r="B19" s="32" t="s">
        <v>20</v>
      </c>
      <c r="C19" s="33">
        <v>12000</v>
      </c>
      <c r="D19" s="33"/>
      <c r="E19" s="34"/>
      <c r="F19" s="34"/>
      <c r="G19" s="35"/>
      <c r="H19" s="35">
        <f t="shared" si="0"/>
        <v>12000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6" x14ac:dyDescent="0.3">
      <c r="B20" s="32" t="s">
        <v>21</v>
      </c>
      <c r="C20" s="33">
        <v>3000</v>
      </c>
      <c r="D20" s="33"/>
      <c r="E20" s="33"/>
      <c r="F20" s="34"/>
      <c r="G20" s="35"/>
      <c r="H20" s="35">
        <f t="shared" si="0"/>
        <v>3000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x14ac:dyDescent="0.3">
      <c r="B21" s="39" t="s">
        <v>22</v>
      </c>
      <c r="C21" s="40"/>
      <c r="D21" s="40"/>
      <c r="E21" s="41">
        <v>1000</v>
      </c>
      <c r="F21" s="41"/>
      <c r="G21" s="42"/>
      <c r="H21" s="35">
        <f t="shared" si="0"/>
        <v>1000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6" x14ac:dyDescent="0.3">
      <c r="B22" s="32" t="s">
        <v>23</v>
      </c>
      <c r="C22" s="33"/>
      <c r="D22" s="33"/>
      <c r="E22" s="34"/>
      <c r="F22" s="34">
        <v>5000</v>
      </c>
      <c r="G22" s="35"/>
      <c r="H22" s="35">
        <f t="shared" si="0"/>
        <v>5000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5" thickBot="1" x14ac:dyDescent="0.35">
      <c r="C23" s="43"/>
      <c r="D23" s="44"/>
      <c r="E23" s="44"/>
      <c r="F23" s="44"/>
      <c r="G23" s="44"/>
      <c r="H23" s="4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6" ht="15" thickBot="1" x14ac:dyDescent="0.35">
      <c r="A24" s="45" t="str">
        <f>'[1]Príspevok MŠ'!A19</f>
        <v>c) športová reprezentácia</v>
      </c>
      <c r="B24" s="45" t="s">
        <v>9</v>
      </c>
      <c r="C24" s="46">
        <f>'[1]Príspevok MŠ'!B19</f>
        <v>96274.714999999997</v>
      </c>
      <c r="D24" s="46">
        <f>'[1]Príspevok MŠ'!C19</f>
        <v>37766.93</v>
      </c>
      <c r="E24" s="46">
        <f>'[1]Príspevok MŠ'!D19</f>
        <v>10370.4275</v>
      </c>
      <c r="F24" s="46">
        <f>'[1]Príspevok MŠ'!E19</f>
        <v>10370.4275</v>
      </c>
      <c r="G24" s="46">
        <v>0</v>
      </c>
      <c r="H24" s="46">
        <f t="shared" ref="H24:H31" si="1">SUM(C24:G24)</f>
        <v>154782.49999999997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6" x14ac:dyDescent="0.3">
      <c r="B25" s="47" t="s">
        <v>11</v>
      </c>
      <c r="C25" s="48">
        <f>SUM(C26:C33)</f>
        <v>101775</v>
      </c>
      <c r="D25" s="48">
        <f>SUM(D26:D34)</f>
        <v>37767</v>
      </c>
      <c r="E25" s="48">
        <f>SUM(E26:E33)</f>
        <v>9886</v>
      </c>
      <c r="F25" s="48">
        <f>SUM(F26:F34)</f>
        <v>10370</v>
      </c>
      <c r="G25" s="48">
        <f>SUM(G26:G33)</f>
        <v>0</v>
      </c>
      <c r="H25" s="48">
        <f t="shared" si="1"/>
        <v>159798</v>
      </c>
      <c r="I25" s="2"/>
      <c r="J25" s="3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6" x14ac:dyDescent="0.3">
      <c r="B26" s="49" t="s">
        <v>24</v>
      </c>
      <c r="C26" s="50">
        <v>30000</v>
      </c>
      <c r="D26" s="50"/>
      <c r="E26" s="50"/>
      <c r="F26" s="50"/>
      <c r="G26" s="51"/>
      <c r="H26" s="52">
        <f t="shared" si="1"/>
        <v>30000</v>
      </c>
      <c r="I26" s="2"/>
      <c r="J26" s="3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6" x14ac:dyDescent="0.3">
      <c r="B27" s="49" t="s">
        <v>25</v>
      </c>
      <c r="C27" s="50">
        <v>0</v>
      </c>
      <c r="D27" s="50"/>
      <c r="E27" s="50"/>
      <c r="F27" s="50">
        <v>5900</v>
      </c>
      <c r="G27" s="51"/>
      <c r="H27" s="51">
        <f t="shared" si="1"/>
        <v>5900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6" x14ac:dyDescent="0.3">
      <c r="B28" s="49" t="s">
        <v>26</v>
      </c>
      <c r="C28" s="50">
        <v>25000</v>
      </c>
      <c r="D28" s="50"/>
      <c r="E28" s="50"/>
      <c r="F28" s="50">
        <v>3470</v>
      </c>
      <c r="G28" s="51"/>
      <c r="H28" s="51">
        <f t="shared" si="1"/>
        <v>28470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x14ac:dyDescent="0.3">
      <c r="B29" s="49" t="s">
        <v>27</v>
      </c>
      <c r="C29" s="50">
        <v>8000</v>
      </c>
      <c r="D29" s="50"/>
      <c r="E29" s="50"/>
      <c r="F29" s="50">
        <v>500</v>
      </c>
      <c r="G29" s="51"/>
      <c r="H29" s="51">
        <f t="shared" si="1"/>
        <v>8500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x14ac:dyDescent="0.3">
      <c r="B30" s="49" t="s">
        <v>28</v>
      </c>
      <c r="C30" s="50">
        <v>38775</v>
      </c>
      <c r="D30" s="53"/>
      <c r="E30" s="53"/>
      <c r="F30" s="50"/>
      <c r="G30" s="51"/>
      <c r="H30" s="51">
        <f t="shared" si="1"/>
        <v>38775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x14ac:dyDescent="0.3">
      <c r="B31" s="49" t="s">
        <v>29</v>
      </c>
      <c r="C31" s="50"/>
      <c r="D31" s="53"/>
      <c r="E31" s="54">
        <v>1000</v>
      </c>
      <c r="F31" s="50"/>
      <c r="G31" s="51"/>
      <c r="H31" s="51">
        <f t="shared" si="1"/>
        <v>1000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x14ac:dyDescent="0.3">
      <c r="B32" s="49" t="s">
        <v>30</v>
      </c>
      <c r="C32" s="55"/>
      <c r="D32" s="50">
        <v>37767</v>
      </c>
      <c r="E32" s="50">
        <v>5886</v>
      </c>
      <c r="F32" s="50"/>
      <c r="G32" s="51"/>
      <c r="H32" s="51">
        <f>SUM(C32:G32)</f>
        <v>43653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x14ac:dyDescent="0.3">
      <c r="B33" s="49" t="s">
        <v>31</v>
      </c>
      <c r="C33" s="50"/>
      <c r="D33" s="53"/>
      <c r="E33" s="54">
        <v>3000</v>
      </c>
      <c r="F33" s="50"/>
      <c r="G33" s="51"/>
      <c r="H33" s="51">
        <f>SUM(C33:G33)</f>
        <v>3000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3">
      <c r="B34" s="49" t="s">
        <v>32</v>
      </c>
      <c r="C34" s="50"/>
      <c r="D34" s="53"/>
      <c r="E34" s="54"/>
      <c r="F34" s="50">
        <v>500</v>
      </c>
      <c r="G34" s="51"/>
      <c r="H34" s="51">
        <f>SUM(C34:G34)</f>
        <v>500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5" thickBot="1" x14ac:dyDescent="0.35">
      <c r="C35" s="43"/>
      <c r="D35" s="44"/>
      <c r="E35" s="44"/>
      <c r="F35" s="44"/>
      <c r="G35" s="44"/>
      <c r="H35" s="4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6" ht="15" thickBot="1" x14ac:dyDescent="0.35">
      <c r="A36" s="56" t="str">
        <f>'[1]Príspevok MŠ'!A22</f>
        <v>f) ostatná športová činnosť</v>
      </c>
      <c r="B36" s="57" t="s">
        <v>33</v>
      </c>
      <c r="C36" s="58">
        <f>'[1]Príspevok MŠ'!B22</f>
        <v>81782.115000000005</v>
      </c>
      <c r="D36" s="58">
        <f>'[1]Príspevok MŠ'!C22</f>
        <v>32081.73</v>
      </c>
      <c r="E36" s="58">
        <f>'[1]Príspevok MŠ'!D22</f>
        <v>8809.3275000000012</v>
      </c>
      <c r="F36" s="58">
        <f>'[1]Príspevok MŠ'!E22</f>
        <v>8809.3275000000012</v>
      </c>
      <c r="G36" s="58">
        <v>23300</v>
      </c>
      <c r="H36" s="59">
        <f>SUM(C36:G36)</f>
        <v>154782.5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5" thickBot="1" x14ac:dyDescent="0.35">
      <c r="A37" s="2"/>
      <c r="B37" s="60" t="s">
        <v>11</v>
      </c>
      <c r="C37" s="61">
        <f>SUM(C50+C47+C38+C45)</f>
        <v>116115</v>
      </c>
      <c r="D37" s="61">
        <f>SUM(D50+D47+D38+D45)</f>
        <v>58320</v>
      </c>
      <c r="E37" s="62">
        <f>SUM(E50+E47+E38+E45)</f>
        <v>8360</v>
      </c>
      <c r="F37" s="62">
        <f>SUM(F50+F47+F38+F45)</f>
        <v>59500</v>
      </c>
      <c r="G37" s="61">
        <f>SUM(G50+G47+G38+G45+G63)</f>
        <v>23300</v>
      </c>
      <c r="H37" s="63">
        <f>H38+H45+H47+H50+H63</f>
        <v>265595</v>
      </c>
      <c r="I37" s="31"/>
      <c r="J37" s="3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3">
      <c r="B38" s="64" t="s">
        <v>34</v>
      </c>
      <c r="C38" s="65">
        <f>SUM(C39:C44)</f>
        <v>6500</v>
      </c>
      <c r="D38" s="65">
        <f>SUM(D39:D44)</f>
        <v>1600</v>
      </c>
      <c r="E38" s="65">
        <f>SUM(E39:E44)</f>
        <v>500</v>
      </c>
      <c r="F38" s="65">
        <f>SUM(F39:F44)</f>
        <v>1000</v>
      </c>
      <c r="G38" s="66">
        <f>SUM(G39:G44)</f>
        <v>12500</v>
      </c>
      <c r="H38" s="67">
        <f t="shared" ref="H38:H44" si="2">SUM(C38:G38)</f>
        <v>22100</v>
      </c>
      <c r="I38" s="3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x14ac:dyDescent="0.3">
      <c r="B39" s="68" t="s">
        <v>35</v>
      </c>
      <c r="C39" s="69">
        <v>5000</v>
      </c>
      <c r="D39" s="69">
        <v>500</v>
      </c>
      <c r="E39" s="70"/>
      <c r="F39" s="70">
        <v>1000</v>
      </c>
      <c r="G39" s="70"/>
      <c r="H39" s="71">
        <f t="shared" si="2"/>
        <v>6500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x14ac:dyDescent="0.3">
      <c r="B40" s="68" t="s">
        <v>36</v>
      </c>
      <c r="C40" s="69"/>
      <c r="D40" s="69"/>
      <c r="E40" s="70">
        <v>500</v>
      </c>
      <c r="F40" s="70"/>
      <c r="G40" s="70"/>
      <c r="H40" s="71">
        <f t="shared" si="2"/>
        <v>500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x14ac:dyDescent="0.3">
      <c r="B41" s="68" t="s">
        <v>37</v>
      </c>
      <c r="C41" s="69"/>
      <c r="D41" s="69"/>
      <c r="E41" s="70"/>
      <c r="F41" s="70"/>
      <c r="G41" s="70"/>
      <c r="H41" s="71">
        <f t="shared" si="2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x14ac:dyDescent="0.3">
      <c r="B42" s="68" t="s">
        <v>38</v>
      </c>
      <c r="C42" s="69"/>
      <c r="D42" s="69"/>
      <c r="E42" s="70"/>
      <c r="F42" s="70"/>
      <c r="G42" s="70"/>
      <c r="H42" s="71">
        <f t="shared" si="2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x14ac:dyDescent="0.3">
      <c r="B43" s="68" t="s">
        <v>39</v>
      </c>
      <c r="C43" s="69"/>
      <c r="D43" s="69"/>
      <c r="E43" s="70"/>
      <c r="F43" s="70"/>
      <c r="G43" s="70">
        <v>12500</v>
      </c>
      <c r="H43" s="71">
        <f t="shared" si="2"/>
        <v>12500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x14ac:dyDescent="0.3">
      <c r="B44" s="68" t="s">
        <v>40</v>
      </c>
      <c r="C44" s="69">
        <v>1500</v>
      </c>
      <c r="D44" s="69">
        <v>1100</v>
      </c>
      <c r="E44" s="70"/>
      <c r="F44" s="69"/>
      <c r="G44" s="70"/>
      <c r="H44" s="71">
        <f t="shared" si="2"/>
        <v>2600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x14ac:dyDescent="0.3">
      <c r="B45" s="64" t="s">
        <v>41</v>
      </c>
      <c r="C45" s="65">
        <f>SUM(C46:C46)</f>
        <v>400</v>
      </c>
      <c r="D45" s="65">
        <f>SUM(D46:D46)</f>
        <v>7200</v>
      </c>
      <c r="E45" s="65">
        <f>SUM(E46:E46)</f>
        <v>800</v>
      </c>
      <c r="F45" s="65"/>
      <c r="G45" s="66">
        <f>SUM(G46:G46)</f>
        <v>1200</v>
      </c>
      <c r="H45" s="67">
        <f>SUM(H46:H46)</f>
        <v>9600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s="73" customFormat="1" x14ac:dyDescent="0.3">
      <c r="A46"/>
      <c r="B46" s="68" t="s">
        <v>42</v>
      </c>
      <c r="C46" s="69">
        <v>400</v>
      </c>
      <c r="D46" s="69">
        <f>1200 +6000</f>
        <v>7200</v>
      </c>
      <c r="E46" s="69">
        <v>800</v>
      </c>
      <c r="F46" s="70"/>
      <c r="G46" s="70">
        <v>1200</v>
      </c>
      <c r="H46" s="71">
        <f>SUM(C46:G46)</f>
        <v>9600</v>
      </c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</row>
    <row r="47" spans="1:46" x14ac:dyDescent="0.3">
      <c r="A47" s="73"/>
      <c r="B47" s="64" t="s">
        <v>43</v>
      </c>
      <c r="C47" s="65">
        <f>SUM(C48:C49)</f>
        <v>23415</v>
      </c>
      <c r="D47" s="65">
        <f>SUM(D48:D49)</f>
        <v>2600</v>
      </c>
      <c r="E47" s="65">
        <f>SUM(E48:E49)</f>
        <v>0</v>
      </c>
      <c r="F47" s="65">
        <f>SUM(F48:F49)</f>
        <v>0</v>
      </c>
      <c r="G47" s="65">
        <f>SUM(G48:G49)</f>
        <v>8600</v>
      </c>
      <c r="H47" s="67">
        <f>SUM(C47:G47)</f>
        <v>34615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x14ac:dyDescent="0.3">
      <c r="B48" s="68" t="s">
        <v>44</v>
      </c>
      <c r="C48" s="69">
        <v>5015</v>
      </c>
      <c r="D48" s="69">
        <v>300</v>
      </c>
      <c r="E48" s="70"/>
      <c r="F48" s="70"/>
      <c r="G48" s="70">
        <v>8600</v>
      </c>
      <c r="H48" s="71">
        <f>SUM(C48:G48)</f>
        <v>13915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2:46" x14ac:dyDescent="0.3">
      <c r="B49" s="68" t="s">
        <v>45</v>
      </c>
      <c r="C49" s="74">
        <v>18400</v>
      </c>
      <c r="D49" s="74">
        <v>2300</v>
      </c>
      <c r="E49" s="75"/>
      <c r="F49" s="75"/>
      <c r="G49" s="75"/>
      <c r="H49" s="76">
        <v>23000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2:46" x14ac:dyDescent="0.3">
      <c r="B50" s="64" t="s">
        <v>46</v>
      </c>
      <c r="C50" s="65">
        <f>SUM(C51:C62)</f>
        <v>85800</v>
      </c>
      <c r="D50" s="65">
        <f>SUM(D51:D62)</f>
        <v>46920</v>
      </c>
      <c r="E50" s="65">
        <f>SUM(E51:E62)</f>
        <v>7060</v>
      </c>
      <c r="F50" s="65">
        <f>SUM(F51:F62)</f>
        <v>58500</v>
      </c>
      <c r="G50" s="66">
        <f>SUM(G51:G54)</f>
        <v>0</v>
      </c>
      <c r="H50" s="67">
        <f t="shared" ref="H50:H62" si="3">SUM(C50:G50)</f>
        <v>198280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2:46" x14ac:dyDescent="0.3">
      <c r="B51" s="68" t="s">
        <v>47</v>
      </c>
      <c r="C51" s="69">
        <v>31700</v>
      </c>
      <c r="D51" s="69"/>
      <c r="E51" s="69"/>
      <c r="F51" s="70"/>
      <c r="G51" s="70"/>
      <c r="H51" s="71">
        <f t="shared" si="3"/>
        <v>31700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2:46" x14ac:dyDescent="0.3">
      <c r="B52" s="68" t="s">
        <v>48</v>
      </c>
      <c r="C52" s="69">
        <v>10000</v>
      </c>
      <c r="D52" s="69"/>
      <c r="E52" s="69"/>
      <c r="F52" s="70"/>
      <c r="G52" s="70"/>
      <c r="H52" s="71">
        <f t="shared" si="3"/>
        <v>10000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2:46" x14ac:dyDescent="0.3">
      <c r="B53" s="68" t="s">
        <v>49</v>
      </c>
      <c r="C53" s="69">
        <v>10000</v>
      </c>
      <c r="D53" s="69"/>
      <c r="E53" s="69"/>
      <c r="F53" s="70"/>
      <c r="G53" s="70"/>
      <c r="H53" s="71">
        <f t="shared" si="3"/>
        <v>10000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2:46" x14ac:dyDescent="0.3">
      <c r="B54" s="68" t="s">
        <v>50</v>
      </c>
      <c r="C54" s="69">
        <f>3500+20100</f>
        <v>23600</v>
      </c>
      <c r="D54" s="69"/>
      <c r="E54" s="69"/>
      <c r="F54" s="70"/>
      <c r="G54" s="70"/>
      <c r="H54" s="71">
        <f t="shared" si="3"/>
        <v>23600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2:46" x14ac:dyDescent="0.3">
      <c r="B55" s="68" t="s">
        <v>51</v>
      </c>
      <c r="C55" s="69">
        <v>8000</v>
      </c>
      <c r="D55" s="69"/>
      <c r="E55" s="69"/>
      <c r="F55" s="70"/>
      <c r="G55" s="70"/>
      <c r="H55" s="71">
        <f t="shared" si="3"/>
        <v>8000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</row>
    <row r="56" spans="2:46" x14ac:dyDescent="0.3">
      <c r="B56" s="68" t="s">
        <v>52</v>
      </c>
      <c r="C56" s="69">
        <v>2500</v>
      </c>
      <c r="D56" s="69"/>
      <c r="E56" s="69"/>
      <c r="F56" s="70"/>
      <c r="G56" s="70"/>
      <c r="H56" s="71">
        <f t="shared" si="3"/>
        <v>2500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</row>
    <row r="57" spans="2:46" x14ac:dyDescent="0.3">
      <c r="B57" s="68" t="s">
        <v>53</v>
      </c>
      <c r="C57" s="69"/>
      <c r="D57" s="69"/>
      <c r="E57" s="69">
        <v>3525</v>
      </c>
      <c r="F57" s="70"/>
      <c r="G57" s="70"/>
      <c r="H57" s="71">
        <f t="shared" si="3"/>
        <v>3525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</row>
    <row r="58" spans="2:46" ht="13.65" customHeight="1" x14ac:dyDescent="0.3">
      <c r="B58" s="68" t="s">
        <v>54</v>
      </c>
      <c r="C58" s="69"/>
      <c r="D58" s="69"/>
      <c r="E58" s="69"/>
      <c r="F58" s="70">
        <f>3000+49500</f>
        <v>52500</v>
      </c>
      <c r="G58" s="70"/>
      <c r="H58" s="71">
        <f t="shared" si="3"/>
        <v>52500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</row>
    <row r="59" spans="2:46" ht="13.65" customHeight="1" x14ac:dyDescent="0.3">
      <c r="B59" s="77" t="s">
        <v>55</v>
      </c>
      <c r="C59" s="69"/>
      <c r="D59" s="69">
        <v>10540</v>
      </c>
      <c r="E59" s="69"/>
      <c r="F59" s="70"/>
      <c r="G59" s="70"/>
      <c r="H59" s="71">
        <f t="shared" si="3"/>
        <v>10540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</row>
    <row r="60" spans="2:46" ht="13.65" customHeight="1" x14ac:dyDescent="0.3">
      <c r="B60" s="68" t="s">
        <v>56</v>
      </c>
      <c r="C60" s="69"/>
      <c r="D60" s="69">
        <f>11000+23880</f>
        <v>34880</v>
      </c>
      <c r="E60" s="69"/>
      <c r="F60" s="70"/>
      <c r="G60" s="70"/>
      <c r="H60" s="71">
        <f t="shared" si="3"/>
        <v>34880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</row>
    <row r="61" spans="2:46" ht="13.65" customHeight="1" x14ac:dyDescent="0.3">
      <c r="B61" s="68" t="s">
        <v>57</v>
      </c>
      <c r="C61" s="69"/>
      <c r="D61" s="69">
        <v>1500</v>
      </c>
      <c r="E61" s="69"/>
      <c r="F61" s="70"/>
      <c r="G61" s="70"/>
      <c r="H61" s="71">
        <f t="shared" si="3"/>
        <v>1500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</row>
    <row r="62" spans="2:46" ht="13.2" customHeight="1" x14ac:dyDescent="0.3">
      <c r="B62" s="68" t="s">
        <v>58</v>
      </c>
      <c r="C62" s="69"/>
      <c r="D62" s="69"/>
      <c r="E62" s="69">
        <v>3535</v>
      </c>
      <c r="F62" s="70">
        <v>6000</v>
      </c>
      <c r="G62" s="70"/>
      <c r="H62" s="71">
        <f t="shared" si="3"/>
        <v>9535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</row>
    <row r="63" spans="2:46" ht="15" thickBot="1" x14ac:dyDescent="0.35">
      <c r="B63" s="64" t="s">
        <v>59</v>
      </c>
      <c r="C63" s="78"/>
      <c r="D63" s="78"/>
      <c r="E63" s="78"/>
      <c r="F63" s="78"/>
      <c r="G63" s="79">
        <v>1000</v>
      </c>
      <c r="H63" s="80">
        <v>1000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</row>
    <row r="64" spans="2:46" ht="15" thickBot="1" x14ac:dyDescent="0.35">
      <c r="C64" s="44"/>
      <c r="D64" s="44"/>
      <c r="E64" s="44"/>
      <c r="F64" s="44"/>
      <c r="G64" s="44"/>
      <c r="H64" s="4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</row>
    <row r="65" spans="1:46" ht="15" thickBot="1" x14ac:dyDescent="0.35">
      <c r="A65" s="81" t="s">
        <v>60</v>
      </c>
      <c r="B65" s="82" t="s">
        <v>33</v>
      </c>
      <c r="C65" s="83">
        <v>2400</v>
      </c>
      <c r="D65" s="84">
        <v>2400</v>
      </c>
      <c r="E65" s="85">
        <v>800</v>
      </c>
      <c r="F65" s="85">
        <v>800</v>
      </c>
      <c r="G65" s="86">
        <f>'[1]Príspevok MŠ'!B7-C65-D65-E65-F65</f>
        <v>86469.5</v>
      </c>
      <c r="H65" s="86">
        <f>'[1]Príspevok MŠ'!B7</f>
        <v>92869.5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</row>
    <row r="66" spans="1:46" ht="15" thickBot="1" x14ac:dyDescent="0.35">
      <c r="A66" s="2"/>
      <c r="B66" s="82" t="s">
        <v>61</v>
      </c>
      <c r="C66" s="83">
        <f>SUM(C81+C80+C67)</f>
        <v>2400</v>
      </c>
      <c r="D66" s="84">
        <f>D67+D80+D81</f>
        <v>22800</v>
      </c>
      <c r="E66" s="84">
        <f>SUM(E81+E80+E67)</f>
        <v>1284</v>
      </c>
      <c r="F66" s="85">
        <f>F67+F80+F81</f>
        <v>800</v>
      </c>
      <c r="G66" s="86">
        <f>SUM(G81+G80+G67)</f>
        <v>172100</v>
      </c>
      <c r="H66" s="86">
        <f>SUM(H81+H80+H67)</f>
        <v>199384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</row>
    <row r="67" spans="1:46" x14ac:dyDescent="0.3">
      <c r="B67" s="87" t="s">
        <v>62</v>
      </c>
      <c r="C67" s="88">
        <f>SUM(C69:C79)</f>
        <v>0</v>
      </c>
      <c r="D67" s="88">
        <f>SUM(D68:D79)</f>
        <v>5400</v>
      </c>
      <c r="E67" s="88">
        <f>SUM(E69:E79)</f>
        <v>0</v>
      </c>
      <c r="F67" s="88">
        <f>SUM(F69:F79)</f>
        <v>0</v>
      </c>
      <c r="G67" s="88">
        <f>SUM(G68:G79)</f>
        <v>111100</v>
      </c>
      <c r="H67" s="88">
        <f>SUM(H68:H79)</f>
        <v>116500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</row>
    <row r="68" spans="1:46" x14ac:dyDescent="0.3">
      <c r="B68" s="89" t="s">
        <v>63</v>
      </c>
      <c r="C68" s="90"/>
      <c r="D68" s="90">
        <v>3000</v>
      </c>
      <c r="E68" s="91"/>
      <c r="F68" s="91"/>
      <c r="G68" s="92">
        <v>1500</v>
      </c>
      <c r="H68" s="92">
        <f>G68+D68</f>
        <v>4500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</row>
    <row r="69" spans="1:46" x14ac:dyDescent="0.3">
      <c r="B69" s="89" t="s">
        <v>64</v>
      </c>
      <c r="C69" s="90"/>
      <c r="D69" s="90"/>
      <c r="E69" s="91"/>
      <c r="F69" s="92"/>
      <c r="G69" s="92">
        <v>1500</v>
      </c>
      <c r="H69" s="92">
        <f t="shared" ref="H69:H73" si="4">G69</f>
        <v>1500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</row>
    <row r="70" spans="1:46" x14ac:dyDescent="0.3">
      <c r="B70" s="89" t="s">
        <v>65</v>
      </c>
      <c r="C70" s="90"/>
      <c r="D70" s="90"/>
      <c r="E70" s="90"/>
      <c r="F70" s="92"/>
      <c r="G70" s="92">
        <v>3500</v>
      </c>
      <c r="H70" s="92">
        <f t="shared" si="4"/>
        <v>3500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</row>
    <row r="71" spans="1:46" x14ac:dyDescent="0.3">
      <c r="B71" s="89" t="s">
        <v>66</v>
      </c>
      <c r="C71" s="90"/>
      <c r="D71" s="90"/>
      <c r="E71" s="93"/>
      <c r="F71" s="92"/>
      <c r="G71" s="92">
        <v>2000</v>
      </c>
      <c r="H71" s="92">
        <f t="shared" si="4"/>
        <v>2000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</row>
    <row r="72" spans="1:46" x14ac:dyDescent="0.3">
      <c r="B72" s="89" t="s">
        <v>67</v>
      </c>
      <c r="C72" s="90"/>
      <c r="D72" s="90"/>
      <c r="E72" s="91"/>
      <c r="F72" s="92"/>
      <c r="G72" s="92">
        <v>1000</v>
      </c>
      <c r="H72" s="92">
        <f t="shared" si="4"/>
        <v>1000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</row>
    <row r="73" spans="1:46" x14ac:dyDescent="0.3">
      <c r="B73" s="89" t="s">
        <v>68</v>
      </c>
      <c r="C73" s="90"/>
      <c r="D73" s="90"/>
      <c r="E73" s="94"/>
      <c r="F73" s="92"/>
      <c r="G73" s="92">
        <v>25000</v>
      </c>
      <c r="H73" s="92">
        <f t="shared" si="4"/>
        <v>25000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</row>
    <row r="74" spans="1:46" x14ac:dyDescent="0.3">
      <c r="B74" s="89" t="s">
        <v>69</v>
      </c>
      <c r="C74" s="90"/>
      <c r="D74" s="90"/>
      <c r="E74" s="91"/>
      <c r="F74" s="92"/>
      <c r="G74" s="92">
        <v>31500</v>
      </c>
      <c r="H74" s="92">
        <f>G74</f>
        <v>31500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</row>
    <row r="75" spans="1:46" x14ac:dyDescent="0.3">
      <c r="B75" s="89" t="s">
        <v>70</v>
      </c>
      <c r="C75" s="90"/>
      <c r="D75" s="90"/>
      <c r="E75" s="91"/>
      <c r="F75" s="92"/>
      <c r="G75" s="92">
        <v>3000</v>
      </c>
      <c r="H75" s="92">
        <f>G75</f>
        <v>3000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</row>
    <row r="76" spans="1:46" x14ac:dyDescent="0.3">
      <c r="B76" s="89" t="s">
        <v>71</v>
      </c>
      <c r="C76" s="90"/>
      <c r="D76" s="90"/>
      <c r="E76" s="91"/>
      <c r="F76" s="92"/>
      <c r="G76" s="92">
        <v>1300</v>
      </c>
      <c r="H76" s="92">
        <f t="shared" ref="H76:H79" si="5">G76</f>
        <v>1300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</row>
    <row r="77" spans="1:46" x14ac:dyDescent="0.3">
      <c r="B77" s="89" t="s">
        <v>72</v>
      </c>
      <c r="C77" s="90"/>
      <c r="D77" s="90"/>
      <c r="E77" s="91"/>
      <c r="F77" s="92"/>
      <c r="G77" s="92">
        <v>800</v>
      </c>
      <c r="H77" s="92">
        <f t="shared" si="5"/>
        <v>800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</row>
    <row r="78" spans="1:46" x14ac:dyDescent="0.3">
      <c r="B78" s="89" t="s">
        <v>73</v>
      </c>
      <c r="C78" s="90"/>
      <c r="D78" s="90">
        <v>2400</v>
      </c>
      <c r="E78" s="91"/>
      <c r="F78" s="92"/>
      <c r="G78" s="92">
        <v>25000</v>
      </c>
      <c r="H78" s="92">
        <f>G78+D78</f>
        <v>27400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</row>
    <row r="79" spans="1:46" x14ac:dyDescent="0.3">
      <c r="B79" s="89" t="s">
        <v>74</v>
      </c>
      <c r="C79" s="90"/>
      <c r="D79" s="90"/>
      <c r="E79" s="91"/>
      <c r="F79" s="92"/>
      <c r="G79" s="92">
        <v>15000</v>
      </c>
      <c r="H79" s="92">
        <f t="shared" si="5"/>
        <v>15000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</row>
    <row r="80" spans="1:46" x14ac:dyDescent="0.3">
      <c r="B80" s="64" t="s">
        <v>75</v>
      </c>
      <c r="C80" s="65"/>
      <c r="D80" s="95">
        <v>15000</v>
      </c>
      <c r="E80" s="66"/>
      <c r="F80" s="66"/>
      <c r="G80" s="66">
        <v>55000</v>
      </c>
      <c r="H80" s="66">
        <v>70000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</row>
    <row r="81" spans="1:50" x14ac:dyDescent="0.3">
      <c r="B81" s="64" t="s">
        <v>76</v>
      </c>
      <c r="C81" s="96">
        <v>2400</v>
      </c>
      <c r="D81" s="96">
        <v>2400</v>
      </c>
      <c r="E81" s="96">
        <f>800+484</f>
        <v>1284</v>
      </c>
      <c r="F81" s="96">
        <v>800</v>
      </c>
      <c r="G81" s="96">
        <v>6000</v>
      </c>
      <c r="H81" s="66">
        <f>SUM(C81:G81)</f>
        <v>12884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</row>
    <row r="82" spans="1:50" x14ac:dyDescent="0.3">
      <c r="C8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</row>
    <row r="83" spans="1:50" x14ac:dyDescent="0.3">
      <c r="A83" s="97" t="str">
        <f>'[1]Príspevok MŠ'!A21</f>
        <v>e) kapitálové výdavky</v>
      </c>
      <c r="B83" s="97" t="s">
        <v>33</v>
      </c>
      <c r="C83" s="98"/>
      <c r="D83" s="98"/>
      <c r="E83" s="98"/>
      <c r="F83" s="98"/>
      <c r="G83" s="98">
        <v>0</v>
      </c>
      <c r="H83" s="98"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</row>
    <row r="84" spans="1:50" ht="15" thickBot="1" x14ac:dyDescent="0.35">
      <c r="C84" s="3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</row>
    <row r="85" spans="1:50" ht="16.2" hidden="1" thickBot="1" x14ac:dyDescent="0.35">
      <c r="B85" s="99" t="s">
        <v>77</v>
      </c>
      <c r="C85" s="100">
        <f>C6+C25+C10+C37</f>
        <v>301660</v>
      </c>
      <c r="D85" s="100">
        <f>D6+D25+D10+D37+D80</f>
        <v>139761</v>
      </c>
      <c r="E85" s="100">
        <f>E6+E25+E10+E37</f>
        <v>26542</v>
      </c>
      <c r="F85" s="100"/>
      <c r="G85" s="100">
        <f>G6+G25+G10+G37+G66</f>
        <v>300400</v>
      </c>
      <c r="H85" s="100">
        <f>H6+H25+H10+H37+H66</f>
        <v>858817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</row>
    <row r="86" spans="1:50" ht="15" hidden="1" thickBot="1" x14ac:dyDescent="0.3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</row>
    <row r="87" spans="1:50" ht="15" hidden="1" thickBot="1" x14ac:dyDescent="0.35">
      <c r="B87" s="101" t="s">
        <v>78</v>
      </c>
      <c r="C87" s="102" t="e">
        <f>#REF!-#REF!</f>
        <v>#REF!</v>
      </c>
      <c r="D87" s="103" t="e">
        <f>#REF!-#REF!</f>
        <v>#REF!</v>
      </c>
      <c r="E87" s="104" t="e">
        <f>#REF!-#REF!</f>
        <v>#REF!</v>
      </c>
      <c r="F87" s="104"/>
      <c r="G87" s="104" t="e">
        <f>#REF!+#REF!+#REF!</f>
        <v>#REF!</v>
      </c>
      <c r="H87" s="104" t="e">
        <f>#REF!+#REF!+#REF!</f>
        <v>#REF!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</row>
    <row r="88" spans="1:50" ht="15" hidden="1" thickBot="1" x14ac:dyDescent="0.35">
      <c r="B88" s="105" t="s">
        <v>79</v>
      </c>
      <c r="C88" s="106">
        <f>'[2]SZTS prijmy'!B15</f>
        <v>93972.21</v>
      </c>
      <c r="D88" s="106">
        <f>'[2]SZTS prijmy'!C15</f>
        <v>54575.67</v>
      </c>
      <c r="E88" s="107">
        <f>'[2]SZTS prijmy'!D15</f>
        <v>2325</v>
      </c>
      <c r="F88" s="107"/>
      <c r="G88" s="106">
        <f>'[2]SZTS prijmy'!E15</f>
        <v>80951.69</v>
      </c>
      <c r="H88" s="106">
        <f>'[2]SZTS prijmy'!F15</f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</row>
    <row r="89" spans="1:50" ht="15" hidden="1" thickBot="1" x14ac:dyDescent="0.35">
      <c r="B89" s="2"/>
      <c r="C89" s="108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</row>
    <row r="90" spans="1:50" ht="15" hidden="1" thickBot="1" x14ac:dyDescent="0.35">
      <c r="B90" s="64" t="s">
        <v>80</v>
      </c>
      <c r="C90" s="109" t="e">
        <f>C87+C88-C85</f>
        <v>#REF!</v>
      </c>
      <c r="D90" s="109" t="e">
        <f>D87+D88-D85</f>
        <v>#REF!</v>
      </c>
      <c r="E90" s="109" t="e">
        <f>E87+E88-E85</f>
        <v>#REF!</v>
      </c>
      <c r="F90" s="109"/>
      <c r="G90" s="109" t="e">
        <f>G87+G88-G85</f>
        <v>#REF!</v>
      </c>
      <c r="H90" s="109" t="e">
        <f>H87+H88-H85</f>
        <v>#REF!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5" hidden="1" thickBot="1" x14ac:dyDescent="0.35">
      <c r="B91" s="2"/>
      <c r="C91" s="108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5" hidden="1" thickBot="1" x14ac:dyDescent="0.35">
      <c r="B92" s="2"/>
      <c r="C92" s="108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5" hidden="1" thickBot="1" x14ac:dyDescent="0.35">
      <c r="B93" s="2"/>
      <c r="C93" s="108">
        <v>414429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5" hidden="1" thickBot="1" x14ac:dyDescent="0.3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8" thickBot="1" x14ac:dyDescent="0.35">
      <c r="B95" s="110" t="s">
        <v>81</v>
      </c>
      <c r="C95" s="111"/>
      <c r="D95" s="111"/>
      <c r="E95" s="111"/>
      <c r="F95" s="111"/>
      <c r="G95" s="111"/>
      <c r="H95" s="112">
        <f>H6+H10+H25+H37+H66+H83</f>
        <v>858817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x14ac:dyDescent="0.3">
      <c r="B96" s="113" t="s">
        <v>82</v>
      </c>
      <c r="C96" s="114">
        <f>C9+C24+C36+C65-C10-C25-C37-C66</f>
        <v>-46583.397999999986</v>
      </c>
      <c r="D96" s="114">
        <f>D9+D24+D36+D65-D10-D25-D37-D66</f>
        <v>-45098.796000000002</v>
      </c>
      <c r="E96" s="114">
        <f>E9+E24+E36+E66-E10-E25-E37-E81</f>
        <v>934.09700000000157</v>
      </c>
      <c r="F96" s="114">
        <f>F9+F24+F36+F66-F10-F25-F37-F81</f>
        <v>-50693.902999999998</v>
      </c>
      <c r="G96" s="115">
        <f>G6-G5+G9-G10+G24-G25+G36-G37+G65-G66</f>
        <v>-73500.5</v>
      </c>
      <c r="H96" s="114">
        <f>H5+H9+H24+H36+H65-H10-H25-H37-H6-H66</f>
        <v>-239686.5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2:50" x14ac:dyDescent="0.3">
      <c r="B97" s="116" t="s">
        <v>83</v>
      </c>
      <c r="C97" s="117">
        <f>[1]Príjmy!B14</f>
        <v>57195</v>
      </c>
      <c r="D97" s="118">
        <f>[1]Príjmy!C14</f>
        <v>47910</v>
      </c>
      <c r="E97" s="118">
        <f>[1]Príjmy!D14</f>
        <v>700</v>
      </c>
      <c r="F97" s="118">
        <f>[1]Príjmy!E14</f>
        <v>50100</v>
      </c>
      <c r="G97" s="118">
        <v>62250</v>
      </c>
      <c r="H97" s="31">
        <f>[1]Príjmy!$F$15</f>
        <v>834985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2:50" x14ac:dyDescent="0.3">
      <c r="B98" s="116" t="s">
        <v>84</v>
      </c>
      <c r="C98" s="119">
        <f>SUM(C96:C97)</f>
        <v>10611.602000000014</v>
      </c>
      <c r="D98" s="119">
        <f t="shared" ref="D98:G98" si="6">SUM(D96:D97)</f>
        <v>2811.2039999999979</v>
      </c>
      <c r="E98" s="119">
        <f t="shared" si="6"/>
        <v>1634.0970000000016</v>
      </c>
      <c r="F98" s="119">
        <f t="shared" si="6"/>
        <v>-593.90299999999843</v>
      </c>
      <c r="G98" s="119">
        <f t="shared" si="6"/>
        <v>-11250.5</v>
      </c>
      <c r="H98" s="119">
        <f>H97-H95</f>
        <v>-23832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2:50" x14ac:dyDescent="0.3">
      <c r="B99" s="2"/>
      <c r="C99" s="108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2:50" ht="15" thickBot="1" x14ac:dyDescent="0.35">
      <c r="B100" s="2"/>
      <c r="C100" s="108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2:50" x14ac:dyDescent="0.3">
      <c r="B101" s="3" t="s">
        <v>85</v>
      </c>
      <c r="C101" s="120" t="s">
        <v>86</v>
      </c>
      <c r="D101" s="120"/>
      <c r="E101" s="4"/>
      <c r="F101" s="4"/>
      <c r="G101" s="12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2:50" ht="15" thickBot="1" x14ac:dyDescent="0.35">
      <c r="B102" s="7"/>
      <c r="C102" s="9" t="s">
        <v>3</v>
      </c>
      <c r="D102" s="9" t="s">
        <v>87</v>
      </c>
      <c r="E102" s="10" t="s">
        <v>5</v>
      </c>
      <c r="F102" s="10" t="s">
        <v>6</v>
      </c>
      <c r="G102" s="11" t="s">
        <v>7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2:50" x14ac:dyDescent="0.3">
      <c r="B103" s="122" t="s">
        <v>88</v>
      </c>
      <c r="C103" s="123">
        <v>24700</v>
      </c>
      <c r="D103" s="123">
        <v>15200</v>
      </c>
      <c r="E103" s="123">
        <v>700</v>
      </c>
      <c r="F103" s="124">
        <v>600</v>
      </c>
      <c r="G103" s="125">
        <v>56500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2:50" x14ac:dyDescent="0.3">
      <c r="B104" s="126" t="s">
        <v>40</v>
      </c>
      <c r="C104" s="127">
        <v>2800</v>
      </c>
      <c r="D104" s="128">
        <v>1830</v>
      </c>
      <c r="E104" s="129"/>
      <c r="F104" s="129"/>
      <c r="G104" s="130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2:50" x14ac:dyDescent="0.3">
      <c r="B105" s="126" t="s">
        <v>89</v>
      </c>
      <c r="C105" s="127">
        <v>500</v>
      </c>
      <c r="D105" s="128">
        <v>1000</v>
      </c>
      <c r="E105" s="129"/>
      <c r="F105" s="129"/>
      <c r="G105" s="130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2:50" x14ac:dyDescent="0.3">
      <c r="B106" s="126" t="s">
        <v>90</v>
      </c>
      <c r="C106" s="127">
        <f>2020+3175+3120+780</f>
        <v>9095</v>
      </c>
      <c r="D106" s="128"/>
      <c r="E106" s="129"/>
      <c r="F106" s="129"/>
      <c r="G106" s="130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2:50" ht="17.399999999999999" x14ac:dyDescent="0.3">
      <c r="B107" s="126" t="s">
        <v>91</v>
      </c>
      <c r="C107" s="131"/>
      <c r="D107" s="132"/>
      <c r="E107" s="129"/>
      <c r="F107" s="129"/>
      <c r="G107" s="130">
        <v>4000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2:50" x14ac:dyDescent="0.3">
      <c r="B108" s="126" t="s">
        <v>92</v>
      </c>
      <c r="C108" s="132"/>
      <c r="D108" s="127">
        <v>6000</v>
      </c>
      <c r="E108" s="129"/>
      <c r="F108" s="129"/>
      <c r="G108" s="130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2:50" x14ac:dyDescent="0.3">
      <c r="B109" s="126" t="s">
        <v>93</v>
      </c>
      <c r="C109" s="127"/>
      <c r="D109" s="128"/>
      <c r="E109" s="129"/>
      <c r="F109" s="129"/>
      <c r="G109" s="130">
        <v>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2:50" ht="15" thickBot="1" x14ac:dyDescent="0.35">
      <c r="B110" s="126" t="s">
        <v>94</v>
      </c>
      <c r="C110" s="132"/>
      <c r="D110" s="128"/>
      <c r="E110" s="129"/>
      <c r="F110" s="129"/>
      <c r="G110" s="130">
        <v>250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2:50" ht="15" thickBot="1" x14ac:dyDescent="0.35">
      <c r="B111" s="133" t="s">
        <v>77</v>
      </c>
      <c r="C111" s="134">
        <f>SUM(C103:C110)</f>
        <v>37095</v>
      </c>
      <c r="D111" s="134">
        <f>SUM(D103:D110)</f>
        <v>24030</v>
      </c>
      <c r="E111" s="134">
        <f>E103+E105+E106+E109+E107+E110</f>
        <v>700</v>
      </c>
      <c r="F111" s="135">
        <v>600</v>
      </c>
      <c r="G111" s="136">
        <v>122375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2:50" x14ac:dyDescent="0.3">
      <c r="B112" s="137" t="s">
        <v>95</v>
      </c>
      <c r="C112" s="127">
        <v>20100</v>
      </c>
      <c r="D112" s="127">
        <v>23880</v>
      </c>
      <c r="E112" s="127"/>
      <c r="F112" s="127">
        <v>49500</v>
      </c>
      <c r="G112" s="65">
        <f>SUM(C112:F112)</f>
        <v>93480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2:50" x14ac:dyDescent="0.3">
      <c r="B113" s="137" t="s">
        <v>96</v>
      </c>
      <c r="C113" s="127"/>
      <c r="D113" s="127"/>
      <c r="E113" s="127"/>
      <c r="F113" s="127"/>
      <c r="G113" s="127">
        <v>619130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2:50" ht="15" thickBot="1" x14ac:dyDescent="0.35">
      <c r="B114" s="138" t="s">
        <v>97</v>
      </c>
      <c r="C114" s="139">
        <f>C111+C112</f>
        <v>57195</v>
      </c>
      <c r="D114" s="139">
        <f>D111+D112</f>
        <v>47910</v>
      </c>
      <c r="E114" s="139">
        <f>E111</f>
        <v>700</v>
      </c>
      <c r="F114" s="140">
        <f>F111+F112</f>
        <v>50100</v>
      </c>
      <c r="G114" s="140">
        <f>SUM(C114:F114)</f>
        <v>155905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2:50" ht="18.600000000000001" thickBot="1" x14ac:dyDescent="0.4">
      <c r="B115" s="141" t="s">
        <v>98</v>
      </c>
      <c r="C115"/>
      <c r="G115" s="142">
        <f>G111+G112+G113</f>
        <v>834985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2:50" x14ac:dyDescent="0.3">
      <c r="C1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2:50" x14ac:dyDescent="0.3">
      <c r="B117" t="s">
        <v>99</v>
      </c>
      <c r="C117"/>
      <c r="G117" s="143">
        <f>G115</f>
        <v>834985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2:50" x14ac:dyDescent="0.3">
      <c r="B118" t="s">
        <v>100</v>
      </c>
      <c r="C118"/>
      <c r="G118" s="143">
        <f>H95</f>
        <v>858817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2:50" x14ac:dyDescent="0.3">
      <c r="B119" t="s">
        <v>101</v>
      </c>
      <c r="C119"/>
      <c r="G119" s="144">
        <f>G117-G118</f>
        <v>-23832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2:50" x14ac:dyDescent="0.3">
      <c r="B120" s="2"/>
      <c r="C120" s="108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2:50" x14ac:dyDescent="0.3">
      <c r="B121" s="2"/>
      <c r="C121" s="108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2:50" x14ac:dyDescent="0.3">
      <c r="B122" s="2"/>
      <c r="C122" s="108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2:50" x14ac:dyDescent="0.3">
      <c r="B123" s="2"/>
      <c r="C123" s="108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2:50" x14ac:dyDescent="0.3">
      <c r="B124" s="2"/>
      <c r="C124" s="108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2:50" x14ac:dyDescent="0.3">
      <c r="B125" s="2"/>
      <c r="C125" s="108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2:50" x14ac:dyDescent="0.3">
      <c r="B126" s="2"/>
      <c r="C126" s="108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2:50" x14ac:dyDescent="0.3">
      <c r="B127" s="2"/>
      <c r="C127" s="108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2:50" x14ac:dyDescent="0.3">
      <c r="B128" s="2"/>
      <c r="C128" s="108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2:50" x14ac:dyDescent="0.3">
      <c r="B129" s="2"/>
      <c r="C129" s="108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2:50" x14ac:dyDescent="0.3">
      <c r="B130" s="2"/>
      <c r="C130" s="108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2:50" x14ac:dyDescent="0.3">
      <c r="B131" s="2"/>
      <c r="C131" s="108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2:50" x14ac:dyDescent="0.3">
      <c r="B132" s="2"/>
      <c r="C132" s="108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2:50" x14ac:dyDescent="0.3">
      <c r="B133" s="2"/>
      <c r="C133" s="108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2:50" x14ac:dyDescent="0.3">
      <c r="B134" s="2"/>
      <c r="C134" s="108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2:50" x14ac:dyDescent="0.3">
      <c r="B135" s="2"/>
      <c r="C135" s="108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2:50" x14ac:dyDescent="0.3">
      <c r="B136" s="2"/>
      <c r="C136" s="108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2:50" x14ac:dyDescent="0.3">
      <c r="B137" s="2"/>
      <c r="C137" s="108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2:50" x14ac:dyDescent="0.3">
      <c r="B138" s="2"/>
      <c r="C138" s="108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2:50" x14ac:dyDescent="0.3">
      <c r="B139" s="2"/>
      <c r="C139" s="108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2:50" x14ac:dyDescent="0.3">
      <c r="B140" s="2"/>
      <c r="C140" s="108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2:50" x14ac:dyDescent="0.3">
      <c r="B141" s="2"/>
      <c r="C141" s="108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2:50" x14ac:dyDescent="0.3">
      <c r="B142" s="2"/>
      <c r="C142" s="108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2:50" x14ac:dyDescent="0.3">
      <c r="B143" s="2"/>
      <c r="C143" s="108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2:50" x14ac:dyDescent="0.3">
      <c r="B144" s="2"/>
      <c r="C144" s="108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2:50" x14ac:dyDescent="0.3">
      <c r="B145" s="2"/>
      <c r="C145" s="108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2:50" x14ac:dyDescent="0.3">
      <c r="B146" s="2"/>
      <c r="C146" s="108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2:50" x14ac:dyDescent="0.3">
      <c r="B147" s="2"/>
      <c r="C147" s="108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2:50" x14ac:dyDescent="0.3">
      <c r="B148" s="2"/>
      <c r="C148" s="108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2:50" x14ac:dyDescent="0.3">
      <c r="B149" s="2"/>
      <c r="C149" s="108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2:50" x14ac:dyDescent="0.3">
      <c r="B150" s="2"/>
      <c r="C150" s="108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2:50" x14ac:dyDescent="0.3">
      <c r="B151" s="2"/>
      <c r="C151" s="108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2:50" x14ac:dyDescent="0.3">
      <c r="B152" s="2"/>
      <c r="C152" s="108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2:50" x14ac:dyDescent="0.3">
      <c r="B153" s="2"/>
      <c r="C153" s="108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2:50" x14ac:dyDescent="0.3">
      <c r="B154" s="2"/>
      <c r="C154" s="108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2:50" x14ac:dyDescent="0.3">
      <c r="B155" s="2"/>
      <c r="C155" s="108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2:50" x14ac:dyDescent="0.3">
      <c r="B156" s="2"/>
      <c r="C156" s="108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2:50" x14ac:dyDescent="0.3">
      <c r="B157" s="2"/>
      <c r="C157" s="108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2:50" x14ac:dyDescent="0.3">
      <c r="B158" s="2"/>
      <c r="C158" s="108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2:50" x14ac:dyDescent="0.3">
      <c r="B159" s="2"/>
      <c r="C159" s="108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2:50" x14ac:dyDescent="0.3">
      <c r="B160" s="2"/>
      <c r="C160" s="108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2:50" x14ac:dyDescent="0.3">
      <c r="B161" s="2"/>
      <c r="C161" s="108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2:50" x14ac:dyDescent="0.3">
      <c r="B162" s="2"/>
      <c r="C162" s="108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2:50" x14ac:dyDescent="0.3">
      <c r="B163" s="2"/>
      <c r="C163" s="108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2:50" x14ac:dyDescent="0.3">
      <c r="B164" s="2"/>
      <c r="C164" s="108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2:50" x14ac:dyDescent="0.3">
      <c r="B165" s="2"/>
      <c r="C165" s="108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2:50" x14ac:dyDescent="0.3">
      <c r="B166" s="2"/>
      <c r="C166" s="108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2:50" x14ac:dyDescent="0.3">
      <c r="B167" s="2"/>
      <c r="C167" s="108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2:50" x14ac:dyDescent="0.3">
      <c r="B168" s="2"/>
      <c r="C168" s="108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2:50" x14ac:dyDescent="0.3">
      <c r="B169" s="2"/>
      <c r="C169" s="108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2:50" x14ac:dyDescent="0.3">
      <c r="B170" s="2"/>
      <c r="C170" s="108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2:50" x14ac:dyDescent="0.3">
      <c r="B171" s="2"/>
      <c r="C171" s="108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2:50" x14ac:dyDescent="0.3">
      <c r="B172" s="2"/>
      <c r="C172" s="108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2:50" x14ac:dyDescent="0.3">
      <c r="B173" s="2"/>
      <c r="C173" s="108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2:50" x14ac:dyDescent="0.3">
      <c r="B174" s="2"/>
      <c r="C174" s="108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2:50" x14ac:dyDescent="0.3">
      <c r="B175" s="2"/>
      <c r="C175" s="108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2:50" x14ac:dyDescent="0.3">
      <c r="B176" s="2"/>
      <c r="C176" s="108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2:50" x14ac:dyDescent="0.3">
      <c r="B177" s="2"/>
      <c r="C177" s="108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2:50" x14ac:dyDescent="0.3">
      <c r="B178" s="2"/>
      <c r="C178" s="108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2:50" x14ac:dyDescent="0.3">
      <c r="B179" s="2"/>
      <c r="C179" s="108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2:50" x14ac:dyDescent="0.3">
      <c r="B180" s="2"/>
      <c r="C180" s="108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2:50" x14ac:dyDescent="0.3">
      <c r="B181" s="2"/>
      <c r="C181" s="108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2:50" x14ac:dyDescent="0.3">
      <c r="B182" s="2"/>
      <c r="C182" s="108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2:50" x14ac:dyDescent="0.3">
      <c r="B183" s="2"/>
      <c r="C183" s="108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2:50" x14ac:dyDescent="0.3">
      <c r="B184" s="2"/>
      <c r="C184" s="108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2:50" x14ac:dyDescent="0.3">
      <c r="B185" s="2"/>
      <c r="C185" s="108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2:50" x14ac:dyDescent="0.3">
      <c r="B186" s="2"/>
      <c r="C186" s="108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2:50" x14ac:dyDescent="0.3">
      <c r="B187" s="2"/>
      <c r="C187" s="108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2:50" x14ac:dyDescent="0.3">
      <c r="B188" s="2"/>
      <c r="C188" s="108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2:50" x14ac:dyDescent="0.3">
      <c r="B189" s="2"/>
      <c r="C189" s="108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2:50" x14ac:dyDescent="0.3">
      <c r="B190" s="2"/>
      <c r="C190" s="108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2:50" x14ac:dyDescent="0.3">
      <c r="B191" s="2"/>
      <c r="C191" s="108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2:50" x14ac:dyDescent="0.3">
      <c r="B192" s="2"/>
      <c r="C192" s="108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2:50" x14ac:dyDescent="0.3">
      <c r="B193" s="2"/>
      <c r="C193" s="108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2:50" x14ac:dyDescent="0.3">
      <c r="B194" s="2"/>
      <c r="C194" s="108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2:50" x14ac:dyDescent="0.3">
      <c r="B195" s="2"/>
      <c r="C195" s="108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2:50" x14ac:dyDescent="0.3">
      <c r="B196" s="2"/>
      <c r="C196" s="108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2:50" x14ac:dyDescent="0.3">
      <c r="B197" s="2"/>
      <c r="C197" s="108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2:50" x14ac:dyDescent="0.3">
      <c r="B198" s="2"/>
      <c r="C198" s="108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2:50" x14ac:dyDescent="0.3">
      <c r="B199" s="2"/>
      <c r="C199" s="108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2:50" x14ac:dyDescent="0.3">
      <c r="B200" s="2"/>
      <c r="C200" s="108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2:50" x14ac:dyDescent="0.3">
      <c r="B201" s="2"/>
      <c r="C201" s="108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2:50" x14ac:dyDescent="0.3">
      <c r="B202" s="2"/>
      <c r="C202" s="108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2:50" x14ac:dyDescent="0.3">
      <c r="B203" s="2"/>
      <c r="C203" s="108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2:50" x14ac:dyDescent="0.3">
      <c r="B204" s="2"/>
      <c r="C204" s="108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2:50" x14ac:dyDescent="0.3">
      <c r="B205" s="2"/>
      <c r="C205" s="108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2:50" x14ac:dyDescent="0.3">
      <c r="B206" s="2"/>
      <c r="C206" s="108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2:50" x14ac:dyDescent="0.3">
      <c r="B207" s="2"/>
      <c r="C207" s="108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2:50" x14ac:dyDescent="0.3">
      <c r="B208" s="2"/>
      <c r="C208" s="108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2:50" x14ac:dyDescent="0.3">
      <c r="B209" s="2"/>
      <c r="C209" s="108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2:50" x14ac:dyDescent="0.3">
      <c r="B210" s="2"/>
      <c r="C210" s="108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2:50" x14ac:dyDescent="0.3">
      <c r="B211" s="2"/>
      <c r="C211" s="108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2:50" x14ac:dyDescent="0.3">
      <c r="B212" s="2"/>
      <c r="C212" s="108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2:50" x14ac:dyDescent="0.3">
      <c r="B213" s="2"/>
      <c r="C213" s="108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2:50" x14ac:dyDescent="0.3">
      <c r="B214" s="2"/>
      <c r="C214" s="108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2:50" x14ac:dyDescent="0.3">
      <c r="B215" s="2"/>
      <c r="C215" s="108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2:50" x14ac:dyDescent="0.3">
      <c r="B216" s="2"/>
      <c r="C216" s="108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2:50" x14ac:dyDescent="0.3">
      <c r="B217" s="2"/>
      <c r="C217" s="108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2:50" x14ac:dyDescent="0.3">
      <c r="B218" s="2"/>
      <c r="C218" s="108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2:50" x14ac:dyDescent="0.3">
      <c r="B219" s="2"/>
      <c r="C219" s="108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2:50" x14ac:dyDescent="0.3">
      <c r="B220" s="2"/>
      <c r="C220" s="108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2:50" x14ac:dyDescent="0.3">
      <c r="B221" s="2"/>
      <c r="C221" s="108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2:50" x14ac:dyDescent="0.3">
      <c r="B222" s="2"/>
      <c r="C222" s="108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2:50" x14ac:dyDescent="0.3">
      <c r="B223" s="2"/>
      <c r="C223" s="108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2:50" x14ac:dyDescent="0.3">
      <c r="B224" s="2"/>
      <c r="C224" s="108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2:50" x14ac:dyDescent="0.3">
      <c r="B225" s="2"/>
      <c r="C225" s="108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2:50" x14ac:dyDescent="0.3">
      <c r="B226" s="2"/>
      <c r="C226" s="108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2:50" x14ac:dyDescent="0.3">
      <c r="B227" s="2"/>
      <c r="C227" s="108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2:50" x14ac:dyDescent="0.3">
      <c r="B228" s="2"/>
      <c r="C228" s="108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2:50" x14ac:dyDescent="0.3">
      <c r="B229" s="2"/>
      <c r="C229" s="108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2:50" x14ac:dyDescent="0.3">
      <c r="B230" s="2"/>
      <c r="C230" s="108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2:50" x14ac:dyDescent="0.3">
      <c r="B231" s="2"/>
      <c r="C231" s="108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2:50" x14ac:dyDescent="0.3">
      <c r="B232" s="2"/>
      <c r="C232" s="108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2:50" x14ac:dyDescent="0.3">
      <c r="B233" s="2"/>
      <c r="C233" s="108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2:50" x14ac:dyDescent="0.3">
      <c r="B234" s="2"/>
      <c r="C234" s="108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2:50" x14ac:dyDescent="0.3">
      <c r="B235" s="2"/>
      <c r="C235" s="108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2:50" x14ac:dyDescent="0.3">
      <c r="B236" s="2"/>
      <c r="C236" s="108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2:50" x14ac:dyDescent="0.3">
      <c r="B237" s="2"/>
      <c r="C237" s="108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2:50" x14ac:dyDescent="0.3">
      <c r="B238" s="2"/>
      <c r="C238" s="108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2:50" x14ac:dyDescent="0.3">
      <c r="B239" s="2"/>
      <c r="C239" s="108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2:50" x14ac:dyDescent="0.3">
      <c r="B240" s="2"/>
      <c r="C240" s="108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2:50" x14ac:dyDescent="0.3">
      <c r="B241" s="2"/>
      <c r="C241" s="108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2:50" x14ac:dyDescent="0.3">
      <c r="B242" s="2"/>
      <c r="C242" s="108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2:50" x14ac:dyDescent="0.3">
      <c r="B243" s="2"/>
      <c r="C243" s="108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2:50" x14ac:dyDescent="0.3">
      <c r="B244" s="2"/>
      <c r="C244" s="108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2:50" x14ac:dyDescent="0.3">
      <c r="B245" s="2"/>
      <c r="C245" s="108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2:50" x14ac:dyDescent="0.3">
      <c r="B246" s="2"/>
      <c r="C246" s="108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2:50" x14ac:dyDescent="0.3">
      <c r="B247" s="2"/>
      <c r="C247" s="108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2:50" x14ac:dyDescent="0.3">
      <c r="B248" s="2"/>
      <c r="C248" s="108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2:50" x14ac:dyDescent="0.3">
      <c r="B249" s="2"/>
      <c r="C249" s="108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2:50" x14ac:dyDescent="0.3">
      <c r="B250" s="2"/>
      <c r="C250" s="108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</row>
    <row r="251" spans="2:50" x14ac:dyDescent="0.3">
      <c r="B251" s="2"/>
      <c r="C251" s="108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</row>
    <row r="252" spans="2:50" x14ac:dyDescent="0.3">
      <c r="B252" s="2"/>
      <c r="C252" s="108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</row>
    <row r="253" spans="2:50" x14ac:dyDescent="0.3">
      <c r="B253" s="2"/>
      <c r="C253" s="108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</row>
    <row r="254" spans="2:50" x14ac:dyDescent="0.3">
      <c r="B254" s="2"/>
      <c r="C254" s="108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</row>
    <row r="255" spans="2:50" x14ac:dyDescent="0.3">
      <c r="B255" s="2"/>
      <c r="C255" s="108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2:50" x14ac:dyDescent="0.3">
      <c r="B256" s="2"/>
      <c r="C256" s="108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2:50" x14ac:dyDescent="0.3">
      <c r="B257" s="2"/>
      <c r="C257" s="108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2:50" x14ac:dyDescent="0.3">
      <c r="B258" s="2"/>
      <c r="C258" s="108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2:50" x14ac:dyDescent="0.3">
      <c r="B259" s="2"/>
      <c r="C259" s="108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2:50" x14ac:dyDescent="0.3">
      <c r="B260" s="2"/>
      <c r="C260" s="108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2:50" x14ac:dyDescent="0.3">
      <c r="B261" s="2"/>
      <c r="C261" s="108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2:50" x14ac:dyDescent="0.3">
      <c r="B262" s="2"/>
      <c r="C262" s="108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2:50" x14ac:dyDescent="0.3">
      <c r="B263" s="2"/>
      <c r="C263" s="108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2:50" x14ac:dyDescent="0.3">
      <c r="B264" s="2"/>
      <c r="C264" s="108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2:50" x14ac:dyDescent="0.3">
      <c r="B265" s="2"/>
      <c r="C265" s="108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2:50" x14ac:dyDescent="0.3">
      <c r="B266" s="2"/>
      <c r="C266" s="108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2:50" x14ac:dyDescent="0.3">
      <c r="B267" s="2"/>
      <c r="C267" s="108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2:50" x14ac:dyDescent="0.3">
      <c r="B268" s="2"/>
      <c r="C268" s="108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2:50" x14ac:dyDescent="0.3">
      <c r="B269" s="2"/>
      <c r="C269" s="108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</row>
    <row r="270" spans="2:50" x14ac:dyDescent="0.3">
      <c r="B270" s="2"/>
      <c r="C270" s="108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</row>
    <row r="271" spans="2:50" x14ac:dyDescent="0.3">
      <c r="B271" s="2"/>
      <c r="C271" s="108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</row>
    <row r="272" spans="2:50" x14ac:dyDescent="0.3">
      <c r="B272" s="2"/>
      <c r="C272" s="108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</row>
    <row r="273" spans="2:50" x14ac:dyDescent="0.3">
      <c r="B273" s="2"/>
      <c r="C273" s="108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</row>
    <row r="274" spans="2:50" x14ac:dyDescent="0.3">
      <c r="B274" s="2"/>
      <c r="C274" s="108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</row>
    <row r="275" spans="2:50" x14ac:dyDescent="0.3">
      <c r="B275" s="2"/>
      <c r="C275" s="108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</row>
    <row r="276" spans="2:50" x14ac:dyDescent="0.3">
      <c r="B276" s="2"/>
      <c r="C276" s="108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</row>
    <row r="277" spans="2:50" x14ac:dyDescent="0.3">
      <c r="B277" s="2"/>
      <c r="C277" s="108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</row>
    <row r="278" spans="2:50" x14ac:dyDescent="0.3">
      <c r="B278" s="2"/>
      <c r="C278" s="108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</row>
    <row r="279" spans="2:50" x14ac:dyDescent="0.3">
      <c r="B279" s="2"/>
      <c r="C279" s="108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</row>
    <row r="280" spans="2:50" x14ac:dyDescent="0.3">
      <c r="B280" s="2"/>
      <c r="C280" s="108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</row>
    <row r="281" spans="2:50" x14ac:dyDescent="0.3">
      <c r="B281" s="2"/>
      <c r="C281" s="108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</row>
    <row r="282" spans="2:50" x14ac:dyDescent="0.3">
      <c r="B282" s="2"/>
      <c r="C282" s="108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</row>
    <row r="283" spans="2:50" x14ac:dyDescent="0.3">
      <c r="B283" s="2"/>
      <c r="C283" s="108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</row>
    <row r="284" spans="2:50" x14ac:dyDescent="0.3">
      <c r="B284" s="2"/>
      <c r="C284" s="108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</row>
    <row r="285" spans="2:50" x14ac:dyDescent="0.3">
      <c r="B285" s="2"/>
      <c r="C285" s="108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</row>
    <row r="286" spans="2:50" x14ac:dyDescent="0.3">
      <c r="B286" s="2"/>
      <c r="C286" s="108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</row>
    <row r="287" spans="2:50" x14ac:dyDescent="0.3">
      <c r="B287" s="2"/>
      <c r="C287" s="108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</row>
    <row r="288" spans="2:50" x14ac:dyDescent="0.3">
      <c r="B288" s="2"/>
      <c r="C288" s="108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</row>
    <row r="289" spans="2:50" x14ac:dyDescent="0.3">
      <c r="B289" s="2"/>
      <c r="C289" s="108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</row>
    <row r="290" spans="2:50" x14ac:dyDescent="0.3">
      <c r="B290" s="2"/>
      <c r="C290" s="108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</row>
    <row r="291" spans="2:50" x14ac:dyDescent="0.3">
      <c r="B291" s="2"/>
      <c r="C291" s="108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</row>
    <row r="292" spans="2:50" x14ac:dyDescent="0.3">
      <c r="B292" s="2"/>
      <c r="C292" s="108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</row>
    <row r="293" spans="2:50" x14ac:dyDescent="0.3">
      <c r="B293" s="2"/>
      <c r="C293" s="108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</row>
    <row r="294" spans="2:50" x14ac:dyDescent="0.3">
      <c r="B294" s="2"/>
      <c r="C294" s="108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</row>
    <row r="295" spans="2:50" x14ac:dyDescent="0.3">
      <c r="B295" s="2"/>
      <c r="C295" s="108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</row>
    <row r="296" spans="2:50" x14ac:dyDescent="0.3">
      <c r="B296" s="2"/>
      <c r="C296" s="108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</row>
    <row r="297" spans="2:50" x14ac:dyDescent="0.3">
      <c r="B297" s="2"/>
      <c r="C297" s="108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</row>
    <row r="298" spans="2:50" x14ac:dyDescent="0.3">
      <c r="B298" s="2"/>
      <c r="C298" s="108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</row>
    <row r="299" spans="2:50" x14ac:dyDescent="0.3">
      <c r="B299" s="2"/>
      <c r="C299" s="108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</row>
    <row r="300" spans="2:50" x14ac:dyDescent="0.3">
      <c r="B300" s="2"/>
      <c r="C300" s="108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</row>
    <row r="301" spans="2:50" x14ac:dyDescent="0.3">
      <c r="B301" s="2"/>
      <c r="C301" s="108"/>
      <c r="D301" s="2"/>
      <c r="E301" s="2"/>
      <c r="F301" s="2"/>
      <c r="G301" s="2"/>
      <c r="H301" s="2"/>
    </row>
    <row r="302" spans="2:50" x14ac:dyDescent="0.3">
      <c r="B302" s="2"/>
      <c r="C302" s="108"/>
      <c r="D302" s="2"/>
      <c r="E302" s="2"/>
      <c r="F302" s="2"/>
      <c r="G302" s="2"/>
      <c r="H302" s="2"/>
    </row>
    <row r="303" spans="2:50" x14ac:dyDescent="0.3">
      <c r="B303" s="2"/>
      <c r="C303" s="108"/>
      <c r="D303" s="2"/>
      <c r="E303" s="2"/>
      <c r="F303" s="2"/>
      <c r="G303" s="2"/>
      <c r="H303" s="2"/>
    </row>
    <row r="304" spans="2:50" x14ac:dyDescent="0.3">
      <c r="B304" s="2"/>
      <c r="C304" s="108"/>
      <c r="D304" s="2"/>
      <c r="E304" s="2"/>
      <c r="F304" s="2"/>
      <c r="G304" s="2"/>
      <c r="H304" s="2"/>
    </row>
    <row r="305" spans="2:8" x14ac:dyDescent="0.3">
      <c r="B305" s="2"/>
      <c r="C305" s="108"/>
      <c r="D305" s="2"/>
      <c r="E305" s="2"/>
      <c r="F305" s="2"/>
      <c r="G305" s="2"/>
      <c r="H305" s="2"/>
    </row>
    <row r="306" spans="2:8" x14ac:dyDescent="0.3">
      <c r="B306" s="2"/>
      <c r="C306" s="108"/>
      <c r="D306" s="2"/>
      <c r="E306" s="2"/>
      <c r="F306" s="2"/>
      <c r="G306" s="2"/>
      <c r="H306" s="2"/>
    </row>
    <row r="307" spans="2:8" x14ac:dyDescent="0.3">
      <c r="B307" s="2"/>
      <c r="C307" s="108"/>
      <c r="D307" s="2"/>
      <c r="E307" s="2"/>
      <c r="F307" s="2"/>
      <c r="G307" s="2"/>
      <c r="H307" s="2"/>
    </row>
    <row r="308" spans="2:8" x14ac:dyDescent="0.3">
      <c r="B308" s="2"/>
      <c r="C308" s="108"/>
      <c r="D308" s="2"/>
      <c r="E308" s="2"/>
      <c r="F308" s="2"/>
      <c r="G308" s="2"/>
      <c r="H308" s="2"/>
    </row>
    <row r="309" spans="2:8" x14ac:dyDescent="0.3">
      <c r="B309" s="2"/>
      <c r="C309" s="108"/>
      <c r="D309" s="2"/>
      <c r="E309" s="2"/>
      <c r="F309" s="2"/>
      <c r="G309" s="2"/>
      <c r="H309" s="2"/>
    </row>
    <row r="310" spans="2:8" x14ac:dyDescent="0.3">
      <c r="B310" s="2"/>
      <c r="C310" s="108"/>
      <c r="D310" s="2"/>
      <c r="E310" s="2"/>
      <c r="F310" s="2"/>
      <c r="G310" s="2"/>
      <c r="H310" s="2"/>
    </row>
    <row r="311" spans="2:8" x14ac:dyDescent="0.3">
      <c r="B311" s="2"/>
      <c r="C311" s="108"/>
      <c r="D311" s="2"/>
      <c r="E311" s="2"/>
      <c r="F311" s="2"/>
      <c r="G311" s="2"/>
      <c r="H311" s="2"/>
    </row>
    <row r="312" spans="2:8" x14ac:dyDescent="0.3">
      <c r="B312" s="2"/>
      <c r="C312" s="108"/>
      <c r="D312" s="2"/>
      <c r="E312" s="2"/>
      <c r="F312" s="2"/>
      <c r="G312" s="2"/>
      <c r="H312" s="2"/>
    </row>
    <row r="313" spans="2:8" x14ac:dyDescent="0.3">
      <c r="B313" s="2"/>
      <c r="C313" s="108"/>
      <c r="D313" s="2"/>
      <c r="E313" s="2"/>
      <c r="F313" s="2"/>
      <c r="G313" s="2"/>
      <c r="H313" s="2"/>
    </row>
    <row r="314" spans="2:8" x14ac:dyDescent="0.3">
      <c r="B314" s="2"/>
      <c r="C314" s="108"/>
      <c r="D314" s="2"/>
      <c r="E314" s="2"/>
      <c r="F314" s="2"/>
      <c r="G314" s="2"/>
      <c r="H314" s="2"/>
    </row>
    <row r="315" spans="2:8" x14ac:dyDescent="0.3">
      <c r="B315" s="2"/>
      <c r="C315" s="108"/>
      <c r="D315" s="2"/>
      <c r="E315" s="2"/>
      <c r="F315" s="2"/>
      <c r="G315" s="2"/>
      <c r="H315" s="2"/>
    </row>
    <row r="316" spans="2:8" x14ac:dyDescent="0.3">
      <c r="B316" s="2"/>
      <c r="C316" s="108"/>
      <c r="D316" s="2"/>
      <c r="E316" s="2"/>
      <c r="F316" s="2"/>
      <c r="G316" s="2"/>
      <c r="H316" s="2"/>
    </row>
    <row r="317" spans="2:8" x14ac:dyDescent="0.3">
      <c r="B317" s="2"/>
      <c r="C317" s="108"/>
      <c r="D317" s="2"/>
      <c r="E317" s="2"/>
      <c r="F317" s="2"/>
      <c r="G317" s="2"/>
      <c r="H317" s="2"/>
    </row>
    <row r="318" spans="2:8" x14ac:dyDescent="0.3">
      <c r="B318" s="2"/>
      <c r="C318" s="108"/>
      <c r="D318" s="2"/>
      <c r="E318" s="2"/>
      <c r="F318" s="2"/>
      <c r="G318" s="2"/>
      <c r="H318" s="2"/>
    </row>
    <row r="319" spans="2:8" x14ac:dyDescent="0.3">
      <c r="B319" s="2"/>
      <c r="C319" s="108"/>
      <c r="D319" s="2"/>
      <c r="E319" s="2"/>
      <c r="F319" s="2"/>
      <c r="G319" s="2"/>
      <c r="H319" s="2"/>
    </row>
    <row r="320" spans="2:8" x14ac:dyDescent="0.3">
      <c r="B320" s="2"/>
      <c r="C320" s="108"/>
      <c r="D320" s="2"/>
      <c r="E320" s="2"/>
      <c r="F320" s="2"/>
      <c r="G320" s="2"/>
      <c r="H320" s="2"/>
    </row>
    <row r="321" spans="2:8" x14ac:dyDescent="0.3">
      <c r="B321" s="2"/>
      <c r="C321" s="108"/>
      <c r="D321" s="2"/>
      <c r="E321" s="2"/>
      <c r="F321" s="2"/>
      <c r="G321" s="2"/>
      <c r="H321" s="2"/>
    </row>
    <row r="322" spans="2:8" x14ac:dyDescent="0.3">
      <c r="B322" s="2"/>
      <c r="C322" s="108"/>
      <c r="D322" s="2"/>
      <c r="G322" s="2"/>
      <c r="H322" s="2"/>
    </row>
    <row r="323" spans="2:8" x14ac:dyDescent="0.3">
      <c r="B323" s="2"/>
      <c r="C323" s="108"/>
      <c r="D323" s="2"/>
      <c r="G323" s="2"/>
      <c r="H323" s="2"/>
    </row>
    <row r="324" spans="2:8" x14ac:dyDescent="0.3">
      <c r="B324" s="2"/>
      <c r="C324" s="108"/>
      <c r="D324" s="2"/>
      <c r="G324" s="2"/>
      <c r="H324" s="2"/>
    </row>
    <row r="325" spans="2:8" x14ac:dyDescent="0.3">
      <c r="B325" s="2"/>
      <c r="C325" s="108"/>
      <c r="D325" s="2"/>
      <c r="G325" s="2"/>
      <c r="H325" s="2"/>
    </row>
  </sheetData>
  <mergeCells count="5">
    <mergeCell ref="B1:G1"/>
    <mergeCell ref="B2:B3"/>
    <mergeCell ref="C2:G2"/>
    <mergeCell ref="B101:B102"/>
    <mergeCell ref="C101:G101"/>
  </mergeCells>
  <conditionalFormatting sqref="C90:H90">
    <cfRule type="cellIs" dxfId="1" priority="1" stopIfTrue="1" operator="lessThan">
      <formula>1</formula>
    </cfRule>
    <cfRule type="cellIs" dxfId="0" priority="2" stopIfTrue="1" operator="greaterThan">
      <formula>-1</formula>
    </cfRule>
  </conditionalFormatting>
  <pageMargins left="0.7" right="0.7" top="0.75" bottom="0.75" header="0.3" footer="0.3"/>
  <legacyDrawing r:id="rId1"/>
</worksheet>
</file>

<file path=docMetadata/LabelInfo.xml><?xml version="1.0" encoding="utf-8"?>
<clbl:labelList xmlns:clbl="http://schemas.microsoft.com/office/2020/mipLabelMetadata">
  <clbl:label id="{6a0c4d74-2ddf-4a3f-9c85-3b2ab35ffe4a}" enabled="1" method="Standard" siteId="{95735dfb-83cb-4be7-9b78-61e3b2310d4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Ivanič, Peter</dc:creator>
  <cp:lastModifiedBy>Ivanič, Peter</cp:lastModifiedBy>
  <dcterms:created xsi:type="dcterms:W3CDTF">2025-06-02T00:53:43Z</dcterms:created>
  <dcterms:modified xsi:type="dcterms:W3CDTF">2025-06-02T00:55:25Z</dcterms:modified>
</cp:coreProperties>
</file>