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W:\5.MZDOVE ODDELENIE\SZTŠ\ROK 2025\"/>
    </mc:Choice>
  </mc:AlternateContent>
  <xr:revisionPtr revIDLastSave="0" documentId="13_ncr:1_{BA08D625-E3FF-4454-A0BE-DEB715FA8F31}" xr6:coauthVersionLast="47" xr6:coauthVersionMax="47" xr10:uidLastSave="{00000000-0000-0000-0000-000000000000}"/>
  <bookViews>
    <workbookView xWindow="-1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A82" i="4"/>
  <c r="K82" i="4" s="1"/>
  <c r="F69" i="4"/>
  <c r="K121" i="9" s="1"/>
  <c r="A37" i="4"/>
  <c r="K37" i="4" s="1"/>
  <c r="H18" i="4"/>
  <c r="B70" i="9" s="1"/>
  <c r="F46" i="4"/>
  <c r="K98" i="9" s="1"/>
  <c r="F87" i="4"/>
  <c r="D67" i="4"/>
  <c r="A119" i="9" s="1"/>
  <c r="E119" i="9" s="1"/>
  <c r="C86" i="4"/>
  <c r="C80" i="4"/>
  <c r="D11" i="4"/>
  <c r="A63" i="9" s="1"/>
  <c r="F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F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F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C103" i="9" s="1"/>
  <c r="H38" i="4"/>
  <c r="B90" i="9" s="1"/>
  <c r="A48" i="4"/>
  <c r="K48" i="4" s="1"/>
  <c r="I14" i="4"/>
  <c r="J35" i="4"/>
  <c r="I85" i="4"/>
  <c r="F7" i="4"/>
  <c r="K59" i="9" s="1"/>
  <c r="A80" i="4"/>
  <c r="M81" i="4" s="1"/>
  <c r="D90" i="4"/>
  <c r="J26" i="4"/>
  <c r="F38" i="4"/>
  <c r="K90" i="9" s="1"/>
  <c r="D7" i="4"/>
  <c r="A59" i="9" s="1"/>
  <c r="L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C68" i="9" s="1"/>
  <c r="A50" i="4"/>
  <c r="K50" i="4" s="1"/>
  <c r="I57" i="4"/>
  <c r="I62" i="4"/>
  <c r="J53" i="4"/>
  <c r="A54" i="4"/>
  <c r="K54" i="4" s="1"/>
  <c r="F70" i="4"/>
  <c r="K122" i="9" s="1"/>
  <c r="D38" i="4"/>
  <c r="A90" i="9" s="1"/>
  <c r="C90" i="9" s="1"/>
  <c r="H42" i="4"/>
  <c r="B94" i="9" s="1"/>
  <c r="D78" i="4"/>
  <c r="A29" i="4"/>
  <c r="K29" i="4" s="1"/>
  <c r="C31" i="4"/>
  <c r="D42" i="4"/>
  <c r="A94" i="9" s="1"/>
  <c r="L94" i="9" s="1"/>
  <c r="A45" i="4"/>
  <c r="K45" i="4" s="1"/>
  <c r="A14" i="4"/>
  <c r="M15" i="4" s="1"/>
  <c r="J47" i="4"/>
  <c r="D74" i="4"/>
  <c r="A126" i="9" s="1"/>
  <c r="D126" i="9" s="1"/>
  <c r="D52" i="4"/>
  <c r="A104" i="9" s="1"/>
  <c r="D104" i="9" s="1"/>
  <c r="J11" i="4"/>
  <c r="F36" i="4"/>
  <c r="K88" i="9" s="1"/>
  <c r="C61" i="4"/>
  <c r="D48" i="4"/>
  <c r="A100" i="9" s="1"/>
  <c r="D100" i="9" s="1"/>
  <c r="H70" i="4"/>
  <c r="B122" i="9" s="1"/>
  <c r="C66" i="4"/>
  <c r="A3" i="4"/>
  <c r="K3" i="4" s="1"/>
  <c r="A44" i="4"/>
  <c r="D4" i="4"/>
  <c r="A56" i="9" s="1"/>
  <c r="C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L55" i="9" s="1"/>
  <c r="C47" i="4"/>
  <c r="J51" i="4"/>
  <c r="I31" i="4"/>
  <c r="F78" i="4"/>
  <c r="D86" i="4"/>
  <c r="D39" i="4"/>
  <c r="A91" i="9" s="1"/>
  <c r="F91" i="9" s="1"/>
  <c r="I68" i="4"/>
  <c r="J40" i="4"/>
  <c r="D72" i="4"/>
  <c r="A124" i="9" s="1"/>
  <c r="C124" i="9" s="1"/>
  <c r="A43" i="4"/>
  <c r="K43" i="4" s="1"/>
  <c r="J24" i="4"/>
  <c r="J16" i="4"/>
  <c r="A41" i="4"/>
  <c r="K41" i="4" s="1"/>
  <c r="I69" i="4"/>
  <c r="A28" i="4"/>
  <c r="K28" i="4" s="1"/>
  <c r="I79" i="4"/>
  <c r="H92" i="4"/>
  <c r="F29" i="4"/>
  <c r="K81" i="9" s="1"/>
  <c r="D64" i="4"/>
  <c r="A116" i="9" s="1"/>
  <c r="L116" i="9" s="1"/>
  <c r="C68" i="4"/>
  <c r="H81" i="4"/>
  <c r="C14" i="4"/>
  <c r="H82" i="4"/>
  <c r="D22" i="4"/>
  <c r="A74" i="9" s="1"/>
  <c r="C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L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E92" i="9" s="1"/>
  <c r="H29" i="4"/>
  <c r="B81" i="9" s="1"/>
  <c r="A65" i="4"/>
  <c r="K65" i="4" s="1"/>
  <c r="H80" i="4"/>
  <c r="C67" i="4"/>
  <c r="A63" i="4"/>
  <c r="K63" i="4" s="1"/>
  <c r="J60" i="4"/>
  <c r="A24" i="4"/>
  <c r="M25" i="4" s="1"/>
  <c r="D69" i="4"/>
  <c r="A121" i="9" s="1"/>
  <c r="C121" i="9" s="1"/>
  <c r="C57" i="4"/>
  <c r="I23" i="4"/>
  <c r="C4" i="4"/>
  <c r="F16" i="4"/>
  <c r="K68" i="9" s="1"/>
  <c r="F9" i="4"/>
  <c r="K61" i="9" s="1"/>
  <c r="C22" i="4"/>
  <c r="A53" i="4"/>
  <c r="K53" i="4" s="1"/>
  <c r="J83" i="4"/>
  <c r="J42" i="4"/>
  <c r="I72" i="4"/>
  <c r="H58" i="4"/>
  <c r="B110" i="9" s="1"/>
  <c r="D89" i="4"/>
  <c r="D24" i="4"/>
  <c r="A76" i="9" s="1"/>
  <c r="F76" i="9" s="1"/>
  <c r="A30" i="4"/>
  <c r="K30" i="4" s="1"/>
  <c r="H87" i="4"/>
  <c r="F80" i="4"/>
  <c r="A94" i="4"/>
  <c r="K94" i="4" s="1"/>
  <c r="F19" i="4"/>
  <c r="K71" i="9" s="1"/>
  <c r="A78" i="4"/>
  <c r="M79" i="4" s="1"/>
  <c r="I33" i="4"/>
  <c r="I65" i="4"/>
  <c r="F93" i="4"/>
  <c r="A35" i="4"/>
  <c r="K35" i="4" s="1"/>
  <c r="D88" i="4"/>
  <c r="C9" i="4"/>
  <c r="J41" i="4"/>
  <c r="D71" i="4"/>
  <c r="A123" i="9" s="1"/>
  <c r="F123" i="9" s="1"/>
  <c r="F12" i="4"/>
  <c r="K64" i="9" s="1"/>
  <c r="A33" i="4"/>
  <c r="K33" i="4" s="1"/>
  <c r="F44" i="4"/>
  <c r="K96" i="9" s="1"/>
  <c r="C24" i="4"/>
  <c r="I93" i="4"/>
  <c r="C21" i="4"/>
  <c r="A72" i="4"/>
  <c r="M73" i="4" s="1"/>
  <c r="A83" i="4"/>
  <c r="K83" i="4" s="1"/>
  <c r="A22" i="4"/>
  <c r="M23" i="4" s="1"/>
  <c r="I25" i="4"/>
  <c r="F95" i="4"/>
  <c r="D35" i="4"/>
  <c r="A87" i="9" s="1"/>
  <c r="D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I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C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D96" i="9" s="1"/>
  <c r="C74" i="4"/>
  <c r="C5" i="4"/>
  <c r="J19" i="4"/>
  <c r="D65" i="4"/>
  <c r="A117" i="9" s="1"/>
  <c r="C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K26"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L95" i="9"/>
  <c r="M83" i="4"/>
  <c r="I95" i="9"/>
  <c r="D95" i="9"/>
  <c r="C14" i="6"/>
  <c r="K24" i="4"/>
  <c r="F121" i="9"/>
  <c r="K44" i="4"/>
  <c r="M45" i="4"/>
  <c r="K46" i="4"/>
  <c r="M47" i="4"/>
  <c r="M57" i="4"/>
  <c r="C55" i="9"/>
  <c r="M49" i="4"/>
  <c r="K22" i="4"/>
  <c r="M75" i="4"/>
  <c r="I115" i="9"/>
  <c r="D115" i="9"/>
  <c r="F87" i="9"/>
  <c r="I87" i="9"/>
  <c r="L87" i="9"/>
  <c r="L56" i="9"/>
  <c r="C60" i="9"/>
  <c r="E60" i="9"/>
  <c r="I60" i="9"/>
  <c r="M27" i="4"/>
  <c r="C13" i="6"/>
  <c r="D59" i="9"/>
  <c r="C10" i="6"/>
  <c r="K40" i="9"/>
  <c r="L41" i="9"/>
  <c r="L43" i="9"/>
  <c r="L46" i="9" s="1"/>
  <c r="K45" i="9"/>
  <c r="B43" i="9" s="1"/>
  <c r="M37" i="4"/>
  <c r="K36" i="4"/>
  <c r="C92" i="9"/>
  <c r="C11" i="6"/>
  <c r="L84" i="9"/>
  <c r="I123" i="9"/>
  <c r="L123" i="9"/>
  <c r="C123" i="9"/>
  <c r="D123" i="9"/>
  <c r="C84" i="9" l="1"/>
  <c r="L74" i="9"/>
  <c r="M74" i="9" s="1"/>
  <c r="I92" i="9"/>
  <c r="M56" i="9"/>
  <c r="L121" i="9"/>
  <c r="E65" i="9"/>
  <c r="K16" i="4"/>
  <c r="F55" i="9"/>
  <c r="E84" i="9"/>
  <c r="F92" i="9"/>
  <c r="D74" i="9"/>
  <c r="J74" i="9" s="1"/>
  <c r="F74" i="9"/>
  <c r="K14" i="4"/>
  <c r="I121" i="9"/>
  <c r="D84" i="9"/>
  <c r="L92" i="9"/>
  <c r="M92" i="9" s="1"/>
  <c r="D92" i="9"/>
  <c r="J92" i="9" s="1"/>
  <c r="E74" i="9"/>
  <c r="L60" i="9"/>
  <c r="M60" i="9" s="1"/>
  <c r="F60" i="9"/>
  <c r="D121" i="9"/>
  <c r="J121" i="9" s="1"/>
  <c r="E121" i="9"/>
  <c r="D55" i="9"/>
  <c r="E55" i="9" s="1"/>
  <c r="M59" i="9"/>
  <c r="F84" i="9"/>
  <c r="I74" i="9"/>
  <c r="I59" i="9"/>
  <c r="I65" i="9"/>
  <c r="L76" i="9"/>
  <c r="M76" i="9" s="1"/>
  <c r="C85" i="9"/>
  <c r="E76" i="9"/>
  <c r="L96" i="9"/>
  <c r="M96" i="9" s="1"/>
  <c r="E63" i="9"/>
  <c r="D85" i="9"/>
  <c r="J85" i="9" s="1"/>
  <c r="F124" i="9"/>
  <c r="C59" i="9"/>
  <c r="J59" i="9" s="1"/>
  <c r="D79" i="9"/>
  <c r="C65" i="9"/>
  <c r="I69" i="9"/>
  <c r="C63" i="9"/>
  <c r="E85" i="9"/>
  <c r="M121" i="9"/>
  <c r="L124" i="9"/>
  <c r="M124" i="9" s="1"/>
  <c r="F59" i="9"/>
  <c r="I79" i="9"/>
  <c r="F69" i="9"/>
  <c r="I63" i="9"/>
  <c r="D117" i="9"/>
  <c r="J117" i="9" s="1"/>
  <c r="I85" i="9"/>
  <c r="E117" i="9"/>
  <c r="M123" i="9"/>
  <c r="D94" i="9"/>
  <c r="D124" i="9"/>
  <c r="J124" i="9" s="1"/>
  <c r="E59" i="9"/>
  <c r="L79" i="9"/>
  <c r="M79" i="9" s="1"/>
  <c r="D65" i="9"/>
  <c r="D69" i="9"/>
  <c r="J69" i="9" s="1"/>
  <c r="D76" i="9"/>
  <c r="D63" i="9"/>
  <c r="F96" i="9"/>
  <c r="L85" i="9"/>
  <c r="M85" i="9" s="1"/>
  <c r="M7" i="4"/>
  <c r="E124" i="9"/>
  <c r="I124" i="9"/>
  <c r="L65" i="9"/>
  <c r="M65" i="9" s="1"/>
  <c r="K68" i="4"/>
  <c r="L63" i="9"/>
  <c r="M63" i="9" s="1"/>
  <c r="L117" i="9"/>
  <c r="M117" i="9" s="1"/>
  <c r="E96" i="9"/>
  <c r="L103" i="9"/>
  <c r="M103" i="9" s="1"/>
  <c r="E79" i="9"/>
  <c r="E69" i="9"/>
  <c r="C76" i="9"/>
  <c r="F117" i="9"/>
  <c r="I117" i="9"/>
  <c r="I96" i="9"/>
  <c r="M73" i="9"/>
  <c r="K32" i="4"/>
  <c r="C79" i="9"/>
  <c r="L69" i="9"/>
  <c r="M69" i="9" s="1"/>
  <c r="I76" i="9"/>
  <c r="C96" i="9"/>
  <c r="J96" i="9" s="1"/>
  <c r="C94" i="9"/>
  <c r="I68" i="9"/>
  <c r="M31" i="4"/>
  <c r="F94" i="9"/>
  <c r="L68" i="9"/>
  <c r="M68" i="9" s="1"/>
  <c r="I75" i="9"/>
  <c r="K12" i="4"/>
  <c r="D103" i="9"/>
  <c r="J103" i="9" s="1"/>
  <c r="I94" i="9"/>
  <c r="D68" i="9"/>
  <c r="J68" i="9" s="1"/>
  <c r="I103" i="9"/>
  <c r="L75" i="9"/>
  <c r="M75" i="9" s="1"/>
  <c r="D101" i="9"/>
  <c r="E75" i="9"/>
  <c r="E94" i="9"/>
  <c r="E68" i="9"/>
  <c r="F103" i="9"/>
  <c r="C101" i="9"/>
  <c r="F75" i="9"/>
  <c r="F68" i="9"/>
  <c r="E103" i="9"/>
  <c r="E101" i="9"/>
  <c r="C75" i="9"/>
  <c r="J75" i="9" s="1"/>
  <c r="F53" i="9"/>
  <c r="M77" i="9"/>
  <c r="F66" i="9"/>
  <c r="M5" i="4"/>
  <c r="C87" i="9"/>
  <c r="J87" i="9" s="1"/>
  <c r="M84" i="9"/>
  <c r="E87" i="9"/>
  <c r="E123" i="9"/>
  <c r="M51" i="4"/>
  <c r="E115" i="9"/>
  <c r="C115" i="9"/>
  <c r="J115" i="9" s="1"/>
  <c r="M55" i="9"/>
  <c r="K78" i="4"/>
  <c r="K62" i="4"/>
  <c r="C95" i="9"/>
  <c r="J95" i="9" s="1"/>
  <c r="E95" i="9"/>
  <c r="K4" i="4"/>
  <c r="J4" i="4" s="1"/>
  <c r="F56" i="9" s="1"/>
  <c r="K18" i="4"/>
  <c r="F115" i="9"/>
  <c r="D73" i="9"/>
  <c r="J73" i="9" s="1"/>
  <c r="M58" i="9"/>
  <c r="L102" i="9"/>
  <c r="M102" i="9" s="1"/>
  <c r="I101" i="9"/>
  <c r="F101" i="9"/>
  <c r="D56" i="9"/>
  <c r="E56" i="9" s="1"/>
  <c r="F62" i="9"/>
  <c r="I5" i="4"/>
  <c r="I2" i="4"/>
  <c r="D54" i="9" s="1"/>
  <c r="H40"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123" i="9"/>
  <c r="C15" i="6"/>
  <c r="B38" i="9"/>
  <c r="I39" i="9"/>
  <c r="H39" i="9"/>
  <c r="R41" i="9"/>
  <c r="T41" i="9"/>
  <c r="L42" i="9"/>
  <c r="C40" i="9" s="1"/>
  <c r="L11" i="9"/>
  <c r="P41" i="9"/>
  <c r="N41" i="9"/>
  <c r="J84" i="9"/>
  <c r="J40" i="9"/>
  <c r="H44" i="9"/>
  <c r="H45" i="9"/>
  <c r="I44" i="9"/>
  <c r="R46" i="9"/>
  <c r="L47" i="9"/>
  <c r="C45" i="9" s="1"/>
  <c r="N46" i="9"/>
  <c r="T46" i="9"/>
  <c r="L13" i="9"/>
  <c r="P46" i="9"/>
  <c r="J60" i="9"/>
  <c r="J63" i="9" l="1"/>
  <c r="J55" i="9"/>
  <c r="J79" i="9"/>
  <c r="J94" i="9"/>
  <c r="J76" i="9"/>
  <c r="J65" i="9"/>
  <c r="J66" i="9"/>
  <c r="J101" i="9"/>
  <c r="J119" i="9"/>
  <c r="J71" i="9"/>
  <c r="J5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<sst xmlns="http://schemas.openxmlformats.org/spreadsheetml/2006/main" count="2926" uniqueCount="1664">
  <si>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</si>
  <si>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</si>
  <si>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</si>
  <si>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</si>
  <si>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</si>
  <si>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</si>
  <si>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</si>
  <si>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</si>
  <si>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</si>
  <si>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</si>
  <si>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</si>
  <si>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</si>
  <si>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</si>
  <si>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</si>
  <si>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</si>
  <si>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</si>
  <si>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</si>
  <si>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</si>
  <si>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</si>
  <si>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</si>
  <si>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</si>
  <si>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</si>
  <si>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</si>
  <si>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</si>
  <si>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</si>
  <si>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</si>
  <si>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</si>
  <si>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</si>
  <si>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</si>
  <si>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</si>
  <si>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</si>
  <si>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</si>
  <si>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</si>
  <si>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</si>
  <si>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</si>
  <si>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</si>
  <si>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</si>
  <si>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</si>
  <si>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</si>
  <si>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</si>
  <si>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</si>
  <si>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</si>
  <si>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</si>
  <si>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</si>
  <si>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</si>
  <si>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</si>
  <si>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</si>
  <si>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</si>
  <si>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</si>
  <si>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</si>
  <si>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</si>
  <si>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</si>
  <si>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</si>
  <si>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</si>
  <si>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</si>
  <si>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</si>
  <si>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</si>
  <si>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</si>
  <si>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</si>
  <si>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</si>
  <si>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</si>
  <si>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</si>
  <si>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</si>
  <si>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</si>
  <si>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</si>
  <si>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</si>
  <si>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</si>
  <si>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</si>
  <si>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</si>
  <si>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</si>
  <si>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</si>
  <si>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</si>
  <si>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</si>
  <si>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</si>
  <si>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</si>
  <si>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</si>
  <si>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</si>
  <si>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</si>
  <si>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</si>
  <si>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</si>
  <si>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</si>
  <si>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</si>
  <si>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</si>
  <si>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</si>
  <si>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</si>
  <si>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</si>
  <si>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</si>
  <si>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</si>
  <si>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</si>
  <si>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</si>
  <si>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</si>
  <si>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</si>
  <si>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</si>
  <si>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</si>
  <si>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</si>
  <si>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</si>
  <si>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</si>
  <si>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</si>
  <si>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</si>
  <si>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</si>
  <si>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</si>
  <si>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</si>
  <si>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</si>
  <si>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</si>
  <si>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</si>
  <si>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</si>
  <si>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</si>
  <si>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</si>
  <si>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</si>
  <si>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</si>
  <si>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</si>
  <si>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</si>
  <si>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</si>
  <si>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</si>
  <si>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</si>
  <si>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</si>
  <si>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</si>
  <si>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</si>
  <si>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</si>
  <si>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</si>
  <si>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</si>
  <si>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</si>
  <si>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</si>
  <si>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</si>
  <si>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</si>
  <si>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</si>
  <si>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</si>
  <si>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</si>
  <si>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</si>
  <si>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</si>
  <si>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</si>
  <si>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</si>
  <si>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</si>
  <si>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</si>
  <si>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</si>
  <si>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</si>
  <si>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</si>
  <si>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</si>
  <si>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</si>
  <si>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</si>
  <si>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</si>
  <si>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</si>
  <si>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</si>
  <si>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</si>
  <si>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</si>
  <si>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</si>
  <si>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</si>
  <si>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</si>
  <si>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</si>
  <si>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</si>
  <si>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</si>
  <si>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</si>
  <si>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</si>
  <si>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</si>
  <si>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</si>
  <si>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</si>
  <si>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</si>
  <si>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</si>
  <si>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</si>
  <si>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</si>
  <si>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</si>
  <si>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</si>
  <si>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</si>
  <si>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</si>
  <si>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</si>
  <si>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</si>
  <si>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</si>
  <si>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</si>
  <si>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</si>
  <si>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</si>
  <si>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</si>
  <si>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</si>
  <si>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</si>
  <si>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</si>
  <si>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</si>
  <si>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</si>
  <si>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</si>
  <si>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</si>
  <si>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</si>
  <si>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</si>
  <si>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</si>
  <si>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</si>
  <si>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</si>
  <si>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</si>
  <si>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</si>
  <si>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</si>
  <si>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</si>
  <si>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</si>
  <si>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</si>
  <si>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</si>
  <si>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</si>
  <si>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</si>
  <si>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</si>
  <si>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</si>
  <si>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</si>
  <si>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</si>
  <si>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</si>
  <si>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</si>
  <si>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</si>
  <si>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</si>
  <si>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</si>
  <si>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</si>
  <si>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</si>
  <si>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</si>
  <si>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</si>
  <si>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</si>
  <si>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</si>
  <si>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</si>
  <si>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</si>
  <si>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</si>
  <si>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</si>
  <si>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</si>
  <si>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</si>
  <si>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</si>
  <si>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</si>
  <si>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</si>
  <si>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</si>
  <si>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</si>
  <si>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</si>
  <si>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</si>
  <si>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</si>
  <si>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</si>
  <si>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</si>
  <si>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</si>
  <si>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</si>
  <si>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</si>
  <si>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</si>
  <si>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</si>
  <si>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</si>
  <si>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</si>
  <si>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</si>
  <si>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</si>
  <si>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</si>
  <si>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</si>
  <si>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</si>
  <si>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</si>
  <si>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</si>
  <si>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</si>
  <si>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</si>
  <si>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</si>
  <si>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</si>
  <si>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</si>
  <si>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</si>
  <si>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</si>
  <si>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</si>
  <si>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</si>
  <si>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</si>
  <si>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</si>
  <si>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</si>
  <si>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</si>
  <si>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</si>
  <si>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</si>
  <si>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</si>
  <si>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</si>
  <si>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</si>
  <si>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</si>
  <si>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</si>
  <si>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</si>
  <si>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</si>
  <si>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</si>
  <si>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</si>
  <si>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</si>
  <si>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</si>
  <si>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</si>
  <si>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</si>
  <si>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</si>
  <si>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</si>
  <si>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</si>
  <si>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</si>
  <si>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</si>
  <si>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</si>
  <si>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</si>
  <si>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</si>
  <si>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</si>
  <si>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</si>
  <si>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</si>
  <si>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</si>
  <si>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</si>
  <si>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</si>
  <si>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</si>
  <si>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</si>
  <si>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</si>
  <si>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</si>
  <si>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</si>
  <si>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</si>
  <si>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</si>
  <si>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</si>
  <si>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</si>
  <si>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</si>
  <si>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</si>
  <si>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</si>
  <si>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</si>
  <si>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</si>
  <si>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</si>
  <si>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</si>
  <si>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</si>
  <si>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</si>
  <si>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</si>
  <si>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</si>
  <si>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</si>
  <si>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</si>
  <si>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</si>
  <si>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</si>
  <si>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</si>
  <si>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</si>
  <si>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</si>
  <si>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</si>
  <si>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</si>
  <si>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</si>
  <si>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</si>
  <si>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</si>
  <si>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</si>
  <si>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</si>
  <si>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</si>
  <si>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</si>
  <si>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</si>
  <si>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</si>
  <si>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</si>
  <si>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</si>
  <si>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</si>
  <si>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</si>
  <si>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</si>
  <si>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</si>
  <si>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</si>
  <si>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</si>
  <si>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</si>
  <si>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</si>
  <si>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</si>
  <si>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</si>
  <si>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</si>
  <si>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</si>
  <si>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</si>
  <si>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</si>
  <si>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</si>
  <si>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</si>
  <si>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</si>
  <si>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</si>
  <si>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</si>
  <si>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</si>
  <si>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</si>
  <si>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</si>
  <si>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</si>
  <si>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</si>
  <si>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</si>
  <si>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</si>
  <si>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</si>
  <si>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</si>
  <si>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</si>
  <si>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</si>
  <si>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</si>
  <si>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</si>
  <si>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</si>
  <si>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</si>
  <si>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</si>
  <si>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</si>
  <si>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</si>
  <si>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</si>
  <si>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</si>
  <si>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</si>
  <si>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</si>
  <si>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</si>
  <si>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</si>
  <si>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</si>
  <si>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</si>
  <si>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</si>
  <si>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</si>
  <si>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</si>
  <si>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</si>
  <si>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</si>
  <si>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</si>
  <si>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</si>
  <si>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</si>
  <si>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</si>
  <si>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</si>
  <si>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</si>
  <si>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</si>
  <si>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</si>
  <si>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</si>
  <si>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</si>
  <si>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</si>
  <si>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</si>
  <si>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</si>
  <si>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</si>
  <si>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</si>
  <si>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</si>
  <si>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</si>
  <si>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</si>
  <si>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</si>
  <si>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</si>
  <si>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</si>
  <si>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</si>
  <si>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</si>
  <si>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</si>
  <si>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</si>
  <si>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</si>
  <si>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</si>
  <si>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</si>
  <si>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</si>
  <si>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</si>
  <si>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</si>
  <si>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</si>
  <si>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</si>
  <si>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</si>
  <si>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</si>
  <si>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</si>
  <si>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</si>
  <si>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</si>
  <si>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</si>
  <si>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</si>
  <si>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</si>
  <si>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</si>
  <si>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</si>
  <si>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</si>
  <si>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</si>
  <si>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</si>
  <si>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</si>
  <si>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</si>
  <si>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</si>
  <si>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</si>
  <si>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</si>
  <si>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</si>
  <si>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</si>
  <si>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</si>
  <si>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</si>
  <si>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</si>
  <si>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</si>
  <si>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</si>
  <si>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</si>
  <si>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</si>
  <si>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</si>
  <si>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</si>
  <si>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</si>
  <si>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</si>
  <si>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</si>
  <si>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</si>
  <si>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</si>
  <si>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</si>
  <si>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</si>
  <si>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</si>
  <si>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</si>
  <si>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</si>
  <si>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</si>
  <si>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</si>
  <si>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</si>
  <si>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</si>
  <si>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</si>
  <si>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</si>
  <si>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</si>
  <si>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</si>
  <si>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</si>
  <si>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</si>
  <si>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</si>
  <si>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</si>
  <si>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</si>
  <si>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</si>
  <si>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</si>
  <si>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</si>
  <si>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</si>
  <si>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</si>
  <si>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</si>
  <si>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</si>
  <si>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</si>
  <si>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</si>
  <si>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</si>
  <si>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</si>
  <si>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</si>
  <si>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</si>
  <si>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</si>
  <si>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</si>
  <si>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</si>
  <si>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</si>
  <si>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</si>
  <si>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</si>
  <si>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</si>
  <si>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</si>
  <si>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</si>
  <si>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</si>
  <si>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</si>
  <si>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</si>
  <si>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</si>
  <si>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</si>
  <si>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</si>
  <si>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</si>
  <si>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</si>
  <si>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</si>
  <si>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</si>
  <si>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</si>
  <si>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</si>
  <si>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</si>
  <si>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</si>
  <si>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</si>
  <si>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</si>
  <si>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</si>
  <si>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</si>
  <si>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</si>
  <si>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</si>
  <si>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</si>
  <si>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</si>
  <si>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</si>
  <si>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</si>
  <si>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</si>
  <si>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</si>
  <si>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</si>
  <si>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</si>
  <si>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</si>
  <si>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</si>
  <si>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</si>
  <si>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</si>
  <si>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</si>
  <si>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</si>
  <si>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</si>
  <si>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</si>
  <si>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</si>
  <si>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</si>
  <si>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</si>
  <si>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</si>
  <si>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</si>
  <si>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</si>
  <si>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</si>
  <si>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</si>
  <si>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</si>
  <si>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</si>
  <si>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</si>
  <si>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</si>
  <si>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</si>
  <si>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</si>
  <si>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</si>
  <si>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</si>
  <si>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</si>
  <si>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</si>
  <si>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</si>
  <si>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</si>
  <si>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</si>
  <si>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</si>
  <si>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</si>
  <si>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</si>
  <si>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</si>
  <si>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</si>
  <si>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</si>
  <si>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</si>
  <si>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</si>
  <si>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</si>
  <si>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</si>
  <si>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</si>
  <si>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</si>
  <si>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</si>
  <si>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</si>
  <si>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</si>
  <si>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</si>
  <si>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</si>
  <si>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</si>
  <si>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</si>
  <si>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</si>
  <si>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</si>
  <si>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</si>
  <si>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</si>
  <si>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</si>
  <si>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</si>
  <si>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</si>
  <si>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</si>
  <si>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</si>
  <si>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</si>
  <si>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</si>
  <si>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</si>
  <si>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</si>
  <si>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</si>
  <si>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</si>
  <si>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</si>
  <si>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</si>
  <si>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</si>
  <si>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</si>
  <si>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</si>
  <si>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</si>
  <si>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</si>
  <si>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</si>
  <si>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</si>
  <si>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</si>
  <si>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</si>
  <si>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</si>
  <si>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</si>
  <si>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</si>
  <si>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</si>
  <si>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</si>
  <si>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</si>
  <si>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</si>
  <si>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</si>
  <si>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</si>
  <si>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</si>
  <si>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</si>
  <si>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</si>
  <si>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</si>
  <si>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</si>
  <si>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</si>
  <si>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</si>
  <si>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</si>
  <si>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</si>
  <si>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</si>
  <si>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</si>
  <si>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</si>
  <si>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</si>
  <si>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</si>
  <si>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</si>
  <si>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</si>
  <si>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</si>
  <si>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</si>
  <si>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</si>
  <si>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</si>
  <si>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</si>
  <si>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</si>
  <si>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</si>
  <si>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</si>
  <si>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</si>
  <si>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</si>
  <si>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</si>
  <si>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</si>
  <si>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</si>
  <si>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</si>
  <si>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</si>
  <si>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</si>
  <si>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</si>
  <si>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</si>
  <si>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</si>
  <si>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</si>
  <si>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</si>
  <si>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</si>
  <si>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</si>
  <si>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</si>
  <si>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</si>
  <si>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</si>
  <si>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</si>
  <si>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</si>
  <si>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</si>
  <si>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</si>
  <si>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</si>
  <si>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</si>
  <si>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</si>
  <si>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</si>
  <si>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</si>
  <si>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</si>
  <si>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</si>
  <si>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</si>
  <si>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</si>
  <si>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</si>
  <si>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</si>
  <si>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</si>
  <si>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</si>
  <si>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</si>
  <si>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</si>
  <si>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</si>
  <si>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</si>
  <si>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</si>
  <si>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</si>
  <si>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</si>
  <si>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</si>
  <si>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</si>
  <si>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</si>
  <si>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</si>
  <si>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</si>
  <si>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</si>
  <si>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</si>
  <si>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</si>
  <si>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</si>
  <si>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</si>
  <si>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</si>
  <si>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</si>
  <si>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</si>
  <si>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</si>
  <si>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</si>
  <si>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</si>
  <si>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</si>
  <si>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</si>
  <si>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</si>
  <si>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</si>
  <si>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</si>
  <si>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</si>
  <si>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</si>
  <si>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</si>
  <si>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</si>
  <si>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</si>
  <si>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</si>
  <si>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</si>
  <si>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</si>
  <si>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</si>
  <si>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</si>
  <si>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</si>
  <si>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</si>
  <si>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</si>
  <si>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</si>
  <si>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</si>
  <si>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</si>
  <si>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</si>
  <si>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</si>
  <si>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</si>
  <si>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</si>
  <si>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</si>
  <si>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</si>
  <si>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</si>
  <si>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</si>
  <si>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</si>
  <si>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</si>
  <si>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</si>
  <si>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</si>
  <si>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</si>
  <si>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</si>
  <si>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</si>
  <si>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</si>
  <si>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</si>
  <si>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</si>
  <si>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</si>
  <si>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</si>
  <si>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</si>
  <si>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</si>
  <si>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</si>
  <si>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</si>
  <si>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</si>
  <si>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</si>
  <si>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</si>
  <si>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</si>
  <si>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</si>
  <si>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</si>
  <si>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</si>
  <si>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</si>
  <si>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</si>
  <si>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</si>
  <si>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</si>
  <si>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</si>
  <si>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</si>
  <si>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</si>
  <si>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</si>
  <si>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</si>
  <si>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</si>
  <si>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</si>
  <si>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</si>
  <si>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</si>
  <si>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</si>
  <si>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</si>
  <si>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</si>
  <si>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</si>
  <si>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</si>
  <si>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</si>
  <si>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</si>
  <si>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</si>
  <si>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</si>
  <si>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</si>
  <si>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</si>
  <si>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</si>
  <si>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</si>
  <si>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</si>
  <si>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</si>
  <si>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</si>
  <si>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</si>
  <si>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</si>
  <si>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</si>
  <si>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</si>
  <si>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</si>
  <si>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</si>
  <si>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</si>
  <si>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</si>
  <si>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</si>
  <si>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</si>
  <si>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</si>
  <si>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</si>
  <si>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</si>
  <si>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</si>
  <si>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</si>
  <si>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</si>
  <si>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</si>
  <si>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</si>
  <si>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</si>
  <si>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</si>
  <si>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</si>
  <si>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</si>
  <si>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</si>
  <si>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</si>
  <si>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</si>
  <si>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</si>
  <si>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</si>
  <si>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</si>
  <si>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</si>
  <si>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</si>
  <si>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</si>
  <si>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</si>
  <si>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</si>
  <si>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</si>
  <si>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</si>
  <si>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</si>
  <si>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</si>
  <si>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</si>
  <si>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</si>
  <si>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</si>
  <si>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</si>
  <si>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</si>
  <si>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</si>
  <si>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</si>
  <si>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</si>
  <si>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</si>
  <si>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</si>
  <si>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</si>
  <si>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</si>
  <si>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</si>
  <si>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</si>
  <si>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</si>
  <si>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</si>
  <si>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</si>
  <si>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</si>
  <si>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</si>
  <si>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</si>
  <si>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</si>
  <si>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</si>
  <si>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</si>
  <si>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</si>
  <si>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</si>
  <si>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</si>
  <si>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</si>
  <si>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</si>
  <si>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</si>
  <si>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</si>
  <si>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</si>
  <si>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</si>
  <si>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</si>
  <si>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</si>
  <si>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</si>
  <si>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</si>
  <si>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</si>
  <si>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</si>
  <si>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</si>
  <si>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</si>
  <si>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</si>
  <si>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</si>
  <si>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</si>
  <si>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</si>
  <si>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</si>
  <si>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</si>
  <si>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</si>
  <si>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</si>
  <si>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</si>
  <si>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</si>
  <si>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</si>
  <si>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</si>
  <si>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</si>
  <si>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</si>
  <si>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</si>
  <si>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</si>
  <si>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</si>
  <si>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</si>
  <si>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</si>
  <si>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</si>
  <si>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</si>
  <si>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</si>
  <si>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</si>
  <si>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</si>
  <si>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</si>
  <si>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</si>
  <si>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</si>
  <si>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</si>
  <si>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</si>
  <si>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</si>
  <si>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</si>
  <si>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</si>
  <si>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</si>
  <si>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</si>
  <si>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</si>
  <si>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</si>
  <si>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</si>
  <si>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</si>
  <si>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</si>
  <si>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</si>
  <si>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</si>
  <si>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</si>
  <si>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</si>
  <si>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</si>
  <si>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</si>
  <si>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</si>
  <si>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</si>
  <si>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</si>
  <si>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</si>
  <si>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</si>
  <si>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</si>
  <si>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</si>
  <si>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</si>
  <si>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</si>
  <si>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</si>
  <si>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</si>
  <si>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</si>
  <si>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</si>
  <si>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</si>
  <si>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</si>
  <si>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</si>
  <si>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</si>
  <si>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</si>
  <si>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</si>
  <si>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</si>
  <si>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</si>
  <si>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</si>
  <si>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</si>
  <si>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</si>
  <si>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</si>
  <si>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</si>
  <si>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</si>
  <si>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</si>
  <si>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</si>
  <si>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</si>
  <si>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</si>
  <si>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</si>
  <si>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</si>
  <si>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</si>
  <si>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</si>
  <si>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</si>
  <si>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</si>
  <si>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</si>
  <si>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</si>
  <si>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</si>
  <si>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</si>
  <si>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</si>
  <si>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</si>
  <si>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</si>
  <si>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</si>
  <si>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</si>
  <si>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</si>
  <si>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</si>
  <si>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</si>
  <si>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</si>
  <si>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</si>
  <si>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</si>
  <si>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</si>
  <si>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</si>
  <si>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</si>
  <si>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</si>
  <si>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</si>
  <si>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</si>
  <si>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</si>
  <si>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</si>
  <si>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</si>
  <si>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</si>
  <si>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</si>
  <si>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</si>
  <si>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</si>
  <si>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</si>
  <si>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</si>
  <si>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</si>
  <si>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</si>
  <si>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</si>
  <si>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</si>
  <si>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</si>
  <si>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</si>
  <si>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</si>
  <si>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</si>
  <si>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</si>
  <si>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</si>
  <si>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</si>
  <si>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</si>
  <si>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</si>
  <si>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</si>
  <si>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</si>
  <si>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</si>
  <si>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</si>
  <si>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</si>
  <si>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</si>
  <si>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</si>
  <si>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</si>
  <si>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</si>
  <si>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</si>
  <si>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</si>
  <si>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</si>
  <si>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</si>
  <si>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</si>
  <si>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</si>
  <si>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</si>
  <si>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</si>
  <si>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</si>
  <si>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</si>
  <si>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</si>
  <si>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</si>
  <si>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</si>
  <si>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</si>
  <si>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</si>
  <si>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</si>
  <si>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</si>
  <si>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</si>
  <si>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</si>
  <si>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</si>
  <si>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</si>
  <si>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</si>
  <si>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</si>
  <si>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</si>
  <si>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</si>
  <si>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</si>
  <si>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</si>
  <si>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</si>
  <si>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</si>
  <si>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</si>
  <si>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</si>
  <si>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</si>
  <si>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</si>
  <si>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</si>
  <si>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</si>
  <si>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</si>
  <si>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</si>
  <si>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</si>
  <si>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</si>
  <si>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</si>
  <si>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</si>
  <si>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</si>
  <si>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</si>
  <si>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</si>
  <si>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</si>
  <si>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</si>
  <si>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</si>
  <si>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</si>
  <si>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</si>
  <si>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</si>
  <si>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</si>
  <si>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</si>
  <si>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</si>
  <si>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</si>
  <si>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</si>
  <si>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</si>
  <si>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</si>
  <si>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</si>
  <si>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</si>
  <si>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</si>
  <si>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</si>
  <si>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</si>
  <si>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</si>
  <si>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</si>
  <si>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</si>
  <si>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</si>
  <si>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</si>
  <si>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</si>
  <si>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</si>
  <si>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</si>
  <si>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</si>
  <si>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</si>
  <si>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</si>
  <si>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</si>
  <si>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</si>
  <si>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</si>
  <si>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</si>
  <si>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</si>
  <si>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</si>
  <si>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</si>
  <si>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</si>
  <si>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</si>
  <si>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</si>
  <si>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</si>
  <si>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</si>
  <si>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</si>
  <si>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</si>
  <si>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</si>
  <si>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</si>
  <si>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</si>
  <si>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</si>
  <si>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</si>
  <si>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</si>
  <si>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</si>
  <si>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</si>
  <si>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</si>
  <si>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</si>
  <si>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</si>
  <si>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</si>
  <si>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</si>
  <si>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</si>
  <si>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</si>
  <si>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</si>
  <si>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</si>
  <si>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</si>
  <si>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</si>
  <si>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</si>
  <si>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</si>
  <si>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</si>
  <si>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</si>
  <si>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</si>
  <si>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</si>
  <si>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</si>
  <si>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</si>
  <si>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</si>
  <si>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</si>
  <si>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</si>
  <si>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</si>
  <si>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</si>
  <si>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</si>
  <si>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</si>
  <si>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</si>
  <si>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</si>
  <si>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</si>
  <si>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</si>
  <si>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</si>
  <si>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</si>
  <si>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</si>
  <si>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</si>
  <si>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</si>
  <si>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</si>
  <si>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</si>
  <si>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</si>
  <si>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</si>
  <si>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</si>
  <si>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</si>
  <si>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</si>
  <si>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</si>
  <si>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</si>
  <si>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</si>
  <si>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</si>
  <si>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</si>
  <si>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</si>
  <si>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</si>
  <si>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</si>
  <si>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</si>
  <si>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</si>
  <si>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</si>
  <si>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</si>
  <si>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</si>
  <si>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</si>
  <si>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</si>
  <si>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</si>
  <si>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</si>
  <si>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</si>
  <si>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</si>
  <si>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</si>
  <si>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</si>
  <si>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</si>
  <si>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</si>
  <si>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</si>
  <si>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</si>
  <si>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</si>
  <si>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</si>
  <si>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</si>
  <si>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</si>
  <si>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</si>
  <si>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</si>
  <si>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</si>
  <si>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</si>
  <si>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</si>
  <si>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</si>
  <si>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</si>
  <si>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</si>
  <si>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</si>
  <si>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</si>
  <si>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</si>
  <si>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</si>
  <si>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</si>
  <si>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</si>
  <si>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</si>
  <si>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</si>
  <si>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</si>
  <si>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</si>
  <si>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</si>
  <si>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</si>
  <si>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</si>
  <si>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</si>
  <si>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</si>
  <si>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</si>
  <si>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</si>
  <si>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</si>
  <si>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</si>
  <si>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</si>
  <si>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</si>
  <si>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</si>
  <si>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</si>
  <si>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</si>
  <si>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</si>
  <si>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</si>
  <si>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</si>
  <si>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</si>
  <si>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</si>
  <si>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</si>
  <si>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</si>
  <si>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</si>
  <si>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</si>
  <si>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</si>
  <si>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</si>
  <si>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</si>
  <si>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</si>
  <si>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</si>
  <si>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</si>
  <si>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</si>
  <si>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</si>
  <si>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</si>
  <si>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</si>
  <si>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</si>
  <si>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</si>
  <si>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</si>
  <si>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</si>
  <si>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</si>
  <si>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</si>
  <si>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</si>
  <si>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</si>
  <si>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</si>
  <si>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</si>
  <si>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</si>
  <si>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</si>
  <si>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</si>
  <si>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</si>
  <si>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</si>
  <si>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</si>
  <si>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</si>
  <si>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</si>
  <si>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</si>
  <si>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</si>
  <si>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</si>
  <si>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</si>
  <si>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</si>
  <si>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</si>
  <si>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</si>
  <si>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</si>
  <si>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</si>
  <si>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</si>
  <si>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</si>
  <si>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</si>
  <si>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</si>
  <si>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</si>
  <si>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</si>
  <si>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</si>
  <si>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</si>
  <si>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</si>
  <si>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</si>
  <si>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</si>
  <si>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</si>
  <si>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</si>
  <si>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</si>
  <si>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</si>
  <si>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</si>
  <si>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</si>
  <si>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</si>
  <si>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</si>
  <si>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</si>
  <si>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</si>
  <si>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</si>
  <si>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</si>
  <si>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</si>
  <si>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</si>
  <si>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</si>
  <si>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</si>
  <si>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</si>
  <si>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</si>
  <si>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</si>
  <si>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</si>
  <si>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</si>
  <si>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</si>
  <si>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</si>
  <si>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</si>
  <si>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</si>
  <si>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</si>
  <si>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</si>
  <si>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</si>
  <si>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</si>
  <si>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</si>
  <si>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</si>
  <si>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</si>
  <si>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</si>
  <si>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</si>
  <si>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</si>
  <si>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</si>
  <si>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</si>
  <si>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</si>
  <si>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</si>
  <si>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</si>
  <si>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</si>
  <si>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</si>
  <si>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</si>
  <si>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</si>
  <si>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</si>
  <si>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</si>
  <si>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</si>
  <si>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</si>
  <si>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</si>
  <si>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</si>
  <si>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</si>
  <si>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</si>
  <si>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</si>
  <si>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</si>
  <si>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</si>
  <si>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</si>
  <si>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</si>
  <si>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</si>
  <si>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</si>
  <si>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</si>
  <si>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</si>
  <si>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</si>
  <si>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</si>
  <si>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</si>
  <si>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</si>
  <si>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</si>
  <si>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</si>
  <si>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</si>
  <si>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</si>
  <si>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</si>
  <si>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</si>
  <si>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</si>
  <si>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</si>
  <si>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</si>
  <si>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</si>
  <si>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</si>
  <si>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</si>
  <si>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</si>
  <si>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</si>
  <si>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</si>
  <si>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</si>
  <si>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</si>
  <si>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</si>
  <si>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</si>
  <si>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</si>
  <si>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</si>
  <si>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</si>
  <si>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</si>
  <si>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</si>
  <si>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</si>
  <si>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</si>
  <si>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</si>
  <si>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</si>
  <si>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</si>
  <si>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</si>
  <si>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</si>
  <si>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</si>
  <si>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</si>
  <si>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</si>
  <si>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</si>
  <si>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</si>
  <si>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</si>
  <si>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</si>
  <si>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</si>
  <si>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</si>
  <si>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</si>
  <si>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</si>
  <si>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</si>
  <si>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</si>
  <si>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</si>
  <si>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</si>
  <si>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</si>
  <si>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</si>
  <si>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</si>
  <si>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</si>
  <si>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</si>
  <si>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</si>
  <si>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</si>
  <si>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</si>
  <si>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</si>
  <si>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</si>
  <si>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</si>
  <si>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</si>
  <si>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</si>
  <si>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</si>
  <si>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</si>
  <si>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</si>
  <si>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</si>
  <si>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</si>
  <si>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</si>
  <si>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</si>
  <si>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</si>
  <si>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</si>
  <si>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</si>
  <si>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</si>
  <si>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</si>
  <si>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</si>
  <si>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</si>
  <si>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</si>
  <si>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</si>
  <si>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</si>
  <si>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</si>
  <si>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</si>
  <si>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</si>
  <si>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</si>
  <si>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</si>
  <si>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</si>
  <si>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</si>
  <si>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</si>
  <si>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</si>
  <si>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</si>
  <si>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</si>
  <si>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</si>
  <si>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</si>
  <si>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</si>
  <si>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</si>
  <si>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</si>
  <si>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</si>
  <si>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</si>
  <si>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</si>
  <si>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</si>
  <si>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</si>
  <si>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</si>
  <si>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</si>
  <si>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</si>
  <si>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</si>
  <si>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</si>
  <si>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</si>
  <si>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</si>
  <si>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</si>
  <si>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</si>
  <si>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</si>
  <si>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</si>
  <si>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</si>
  <si>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</si>
  <si>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</si>
  <si>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</si>
  <si>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</si>
  <si>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</si>
  <si>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</si>
  <si>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</si>
  <si>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</si>
  <si>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</si>
  <si>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</si>
  <si>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</si>
  <si>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</si>
  <si>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</si>
  <si>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</si>
  <si>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</si>
  <si>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</si>
  <si>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</si>
  <si>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</si>
  <si>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</si>
  <si>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</si>
  <si>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</si>
  <si>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</si>
  <si>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</si>
  <si>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</si>
  <si>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</si>
  <si>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</si>
  <si>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</si>
  <si>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</si>
  <si>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</si>
  <si>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</si>
  <si>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</si>
  <si>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</si>
  <si>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</si>
  <si>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</si>
  <si>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</si>
  <si>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</si>
  <si>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</si>
  <si>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</si>
  <si>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</si>
  <si>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</si>
  <si>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</si>
  <si>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</si>
  <si>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</si>
  <si>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</si>
  <si>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</si>
  <si>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</si>
  <si>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</si>
  <si>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</si>
  <si>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</si>
  <si>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</si>
  <si>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</si>
  <si>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</si>
  <si>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</si>
  <si>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</si>
  <si>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</si>
  <si>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</si>
  <si>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</si>
  <si>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</si>
  <si>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</si>
  <si>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</si>
  <si>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</si>
  <si>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</si>
  <si>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</si>
  <si>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</si>
  <si>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</si>
  <si>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</si>
  <si>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</si>
  <si>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</si>
  <si>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</si>
  <si>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</si>
  <si>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</si>
  <si>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</si>
  <si>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</si>
  <si>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</si>
  <si>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</si>
  <si>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</si>
  <si>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</si>
  <si>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</si>
  <si>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</si>
  <si>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</si>
  <si>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</si>
  <si>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</si>
  <si>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</si>
  <si>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</si>
  <si>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</si>
  <si>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</si>
  <si>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</si>
  <si>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</si>
  <si>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</si>
  <si>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</si>
  <si>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</si>
  <si>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</si>
  <si>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</si>
  <si>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</si>
  <si>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</si>
  <si>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</si>
  <si>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</si>
  <si>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</si>
  <si>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</si>
  <si>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</si>
  <si>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</si>
  <si>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</si>
  <si>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</si>
  <si>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</si>
  <si>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</si>
  <si>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</si>
  <si>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</si>
  <si>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</si>
  <si>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</si>
  <si>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</si>
  <si>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</si>
  <si>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</si>
  <si>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</si>
  <si>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</si>
  <si>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</si>
  <si>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</si>
  <si>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</si>
  <si>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</si>
  <si>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</si>
  <si>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</si>
  <si>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</si>
  <si>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</si>
  <si>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</si>
  <si>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</si>
  <si>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</si>
  <si>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</si>
  <si>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</si>
  <si>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tanečný šport - bežné transfery</t>
  </si>
  <si>
    <t>BU-8158-01</t>
  </si>
  <si>
    <t>Bankové výpisy</t>
  </si>
  <si>
    <t>Všeobecná úverová banka, a. s.</t>
  </si>
  <si>
    <t>počet osôb: 3</t>
  </si>
  <si>
    <t>MZD202501</t>
  </si>
  <si>
    <t>DF 2025001</t>
  </si>
  <si>
    <t>25001001</t>
  </si>
  <si>
    <t>Systémová podpora za mesiac 1/2025</t>
  </si>
  <si>
    <t>35722533</t>
  </si>
  <si>
    <t>Nuaktiv s.r.o.</t>
  </si>
  <si>
    <t>DF 2025002</t>
  </si>
  <si>
    <t>1012502079</t>
  </si>
  <si>
    <t>35845007</t>
  </si>
  <si>
    <t>VNET a.s.</t>
  </si>
  <si>
    <t>Telefónne služby za mesiac 1/2025</t>
  </si>
  <si>
    <t>35862289</t>
  </si>
  <si>
    <t>DOM ŠPORTU, s.r.o.</t>
  </si>
  <si>
    <t>DF 2025003</t>
  </si>
  <si>
    <t>50250007</t>
  </si>
  <si>
    <t>Nájom nebytových priestorov v objekte DOM ŠPORTU za mesiac február 2025</t>
  </si>
  <si>
    <t>DF 2025004</t>
  </si>
  <si>
    <t>50250008</t>
  </si>
  <si>
    <t>Prevádzkové náklady spojené s užívaním nebytových priestorov v objekte DOM ŠPORTU za mesiac február 2025</t>
  </si>
  <si>
    <t>DF 2025007</t>
  </si>
  <si>
    <t>WG-9757</t>
  </si>
  <si>
    <t>World Dance Sport Federation</t>
  </si>
  <si>
    <t>WDSF členský poplatok na rok 2025</t>
  </si>
  <si>
    <t>World rock n roll confederation</t>
  </si>
  <si>
    <t>WRRC členský poplatok 2025</t>
  </si>
  <si>
    <t>DF 2025008</t>
  </si>
  <si>
    <t>250018</t>
  </si>
  <si>
    <t>DF 2025009</t>
  </si>
  <si>
    <t>2512008090</t>
  </si>
  <si>
    <t>35697270</t>
  </si>
  <si>
    <t>Orange Slovensko, a.s.</t>
  </si>
  <si>
    <t>Telefónne poplatky za 1/2025</t>
  </si>
  <si>
    <t>DF 2025011</t>
  </si>
  <si>
    <t>202502</t>
  </si>
  <si>
    <t>Činnosť športového odborníka počas vzdelávania trénerov 3.kvalifikačného stupňa dňa 18.1.2025</t>
  </si>
  <si>
    <t>52386261</t>
  </si>
  <si>
    <t>Mgr. Milan Špánik, PhD.</t>
  </si>
  <si>
    <t>DF 2025012</t>
  </si>
  <si>
    <t>1FVL-3883/2025</t>
  </si>
  <si>
    <t>Letenky rozhodcov MSR LAT 2025 Trenčín 1.2.2025</t>
  </si>
  <si>
    <t>46301160</t>
  </si>
  <si>
    <t>ASIANA, spol. s r.o.</t>
  </si>
  <si>
    <t>56515154</t>
  </si>
  <si>
    <t>BILANX Consult Partners s.r.o.</t>
  </si>
  <si>
    <t>DF 2025013</t>
  </si>
  <si>
    <t>20250005</t>
  </si>
  <si>
    <t>Spracovanie účtovnej agendy za mesiac 1/2025</t>
  </si>
  <si>
    <t>BU-8953-01</t>
  </si>
  <si>
    <t>BU-1656-01</t>
  </si>
  <si>
    <t>MZD202501IDO</t>
  </si>
  <si>
    <t>počet osôb: 1</t>
  </si>
  <si>
    <t>Hrubé mzdy vrátane odvodov zamestnávateľa za mesiac január 2025, Počet osôb: 3</t>
  </si>
  <si>
    <t>Hrubé mzdy vrátane odvodov zamestnávateľa za mesiac január 2025, Počet osôb: 1</t>
  </si>
  <si>
    <t>DF 2025014</t>
  </si>
  <si>
    <t>50250063</t>
  </si>
  <si>
    <t>Nájom nebytových priestorov v objekte DOM ŠPORTU za mesiac marec 2025</t>
  </si>
  <si>
    <t>DF 2025015</t>
  </si>
  <si>
    <t>50250064</t>
  </si>
  <si>
    <t>Prevádzkové náklady spojené s užívaním nebytových priestorov v objekte DOM ŠPORTU za mesiac marec 2025</t>
  </si>
  <si>
    <t>DF 2025016</t>
  </si>
  <si>
    <t>1012508810</t>
  </si>
  <si>
    <t>Telefónne služby za mesiac 2/2025</t>
  </si>
  <si>
    <t>DF 2025018</t>
  </si>
  <si>
    <t>IN-2025-038</t>
  </si>
  <si>
    <t>DSE členský ročný poplatok 2025</t>
  </si>
  <si>
    <t>DanceSport Europe</t>
  </si>
  <si>
    <t>DF 2025019</t>
  </si>
  <si>
    <t>25002006</t>
  </si>
  <si>
    <t>Systémová podpora za mesiac 2/2025</t>
  </si>
  <si>
    <t>DF 2025020</t>
  </si>
  <si>
    <t>250100038</t>
  </si>
  <si>
    <t>Ubytovanie rozhodcov počas súťaže MSR LAT 2025 v Trenčíne</t>
  </si>
  <si>
    <t>55758185</t>
  </si>
  <si>
    <t>Hotel Magnus, s. r. o.</t>
  </si>
  <si>
    <t>DF 2025021</t>
  </si>
  <si>
    <t>250037</t>
  </si>
  <si>
    <t>WRRC registračné poplatky na rok 2025 /16 tanečníkov/</t>
  </si>
  <si>
    <t>DF 2025022</t>
  </si>
  <si>
    <t>250034</t>
  </si>
  <si>
    <t>WRRC registračné poplatky na rok 2025 /12 tanečníkov/</t>
  </si>
  <si>
    <t>DF 2025024</t>
  </si>
  <si>
    <t>1FVL-8000/2025</t>
  </si>
  <si>
    <t>Letenky rozhodcov MSR STT 2025 Poprad 7.-9.3.2025</t>
  </si>
  <si>
    <t>DF 2025025</t>
  </si>
  <si>
    <t>20250103</t>
  </si>
  <si>
    <t>Odborná konzultácia a trénerská činnosť dňa 11.1.2025</t>
  </si>
  <si>
    <t>50943529</t>
  </si>
  <si>
    <t>Gabriel Buzgó</t>
  </si>
  <si>
    <t>DF 2025027</t>
  </si>
  <si>
    <t>3/2025</t>
  </si>
  <si>
    <t>Príspevok na prenájom haly pri organizovaní MSR LAT 1.2.2025 v Trenčíne</t>
  </si>
  <si>
    <t>37912828</t>
  </si>
  <si>
    <t>Tanečný klub Dukla Trenčín</t>
  </si>
  <si>
    <t>DF 2025029</t>
  </si>
  <si>
    <t>2025001</t>
  </si>
  <si>
    <t>Služby tajomníka na tanečnej súťaži MSR LAT dňa 1.2.2025 Trenčín</t>
  </si>
  <si>
    <t>55367305</t>
  </si>
  <si>
    <t>Ing. Mária Pristašová</t>
  </si>
  <si>
    <t>DF 2025030</t>
  </si>
  <si>
    <t>20250003</t>
  </si>
  <si>
    <t>Rozhodovanie na súťaži v tanečnom športe MSR LAT 1.2.2025 Trenčín</t>
  </si>
  <si>
    <t>40016242</t>
  </si>
  <si>
    <t>Ing. Eduard Slimák</t>
  </si>
  <si>
    <t>DF 2025031</t>
  </si>
  <si>
    <t>1FVL-8977/2025</t>
  </si>
  <si>
    <t>Letenky rozhodcov MSR 10T Bratislava 21.-23.3.2025</t>
  </si>
  <si>
    <t>DF 2025032</t>
  </si>
  <si>
    <t>2816619716</t>
  </si>
  <si>
    <t>Telefónne poplatky za 2/2025</t>
  </si>
  <si>
    <t>DF 2025033</t>
  </si>
  <si>
    <t>M-32/25</t>
  </si>
  <si>
    <t>IDO členský poplatok na rok 2025</t>
  </si>
  <si>
    <t>International Dance Organization</t>
  </si>
  <si>
    <t>DF 2025035</t>
  </si>
  <si>
    <t>51189691</t>
  </si>
  <si>
    <t>Dance Academy</t>
  </si>
  <si>
    <t>DF 2025036</t>
  </si>
  <si>
    <t>250100001</t>
  </si>
  <si>
    <t>Spracovanie dát zo súťaže MSR LAT 2025 Trenčín</t>
  </si>
  <si>
    <t>54684901</t>
  </si>
  <si>
    <t>Velo s. r. o.</t>
  </si>
  <si>
    <t>DF 2025041</t>
  </si>
  <si>
    <t>20250016</t>
  </si>
  <si>
    <t>Spracovanie účtovnej agendy za mesiac 2/2025</t>
  </si>
  <si>
    <t>CP 7001</t>
  </si>
  <si>
    <t>CP - Monika Šimeková - kongres a školenie Bratislava 10.-11.1.2025</t>
  </si>
  <si>
    <t>Monika Šimeková</t>
  </si>
  <si>
    <t>CP 7002</t>
  </si>
  <si>
    <t>Alena Majeríková</t>
  </si>
  <si>
    <t>CP 7003</t>
  </si>
  <si>
    <t>CP - Alena Majeríková - výbor sekcie IDO SZTŠ Bratislava 10.-12.1.2025</t>
  </si>
  <si>
    <t>CP - Mgr. Dominika Kocourková - výbor sekcie IDO, rokovanie výboru a kongres Bratislava 10.-11.1.2025</t>
  </si>
  <si>
    <t>Mgr. Dominika Kocourková</t>
  </si>
  <si>
    <t>CP 7004</t>
  </si>
  <si>
    <t>CP - Ingrid Fabian - zasadnutie výboru sekcie IDO Bratislava 10.-12.1.2025</t>
  </si>
  <si>
    <t>Ingrid Fabian</t>
  </si>
  <si>
    <t>CP 7005</t>
  </si>
  <si>
    <t>CP - Mgr. Edina Šebo Tóthová - rokovanie výboru sekcie IDO Bratislava 10.-11.1.2025</t>
  </si>
  <si>
    <t>Mgr. Edina Šebo Tóthová</t>
  </si>
  <si>
    <t>CP 6001</t>
  </si>
  <si>
    <t>CP - Eduard Slimák - rozhodca MSR LAT 2025 Trenčín 1.2.2025</t>
  </si>
  <si>
    <t>Eduard Slimák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</si>
</sst>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71" val="5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5</xdr:col>
          <xdr:colOff>2095500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Slovenský zväz tanečných športov</v>
      </c>
      <c r="C3" s="326"/>
      <c r="D3" s="326"/>
      <c r="G3" s="252">
        <v>45747</v>
      </c>
    </row>
    <row r="4" spans="1:7" ht="14.25" x14ac:dyDescent="0.2">
      <c r="A4" s="30" t="s">
        <v>313</v>
      </c>
      <c r="B4" s="29" t="str">
        <f>RIGHT("0000"&amp;INDEX(Adr!A:A,Doklady!B102+1),8)</f>
        <v>00684767</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619130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619130</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
      <c r="B3" s="160" t="s">
        <v>59</v>
      </c>
      <c r="C3" s="339" t="str">
        <f>INDEX(Adr!B2:B80,Doklady!B102)</f>
        <v>Slovenský zväz tanečných športov</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00684767</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2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5">
      <c r="A11" s="69" t="s">
        <v>319</v>
      </c>
      <c r="B11" s="70" t="s">
        <v>320</v>
      </c>
      <c r="C11" s="126">
        <f>SUMIF(FP!J:J,Doklady!$B$1&amp;A11,FP!D:D)</f>
        <v>619130</v>
      </c>
      <c r="D11" s="126">
        <f>+C11-E11</f>
        <v>27662.619999999995</v>
      </c>
      <c r="E11" s="342">
        <f>+I39-I42+I44-I47</f>
        <v>591467.38</v>
      </c>
      <c r="F11" s="343"/>
      <c r="J11" s="176"/>
      <c r="L11" s="161" t="str">
        <f>L41</f>
        <v>a - tanečný šport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31">
        <f>SUMIF(K:K,A12,I:I)</f>
        <v>0</v>
      </c>
      <c r="F12" s="332"/>
      <c r="J12" s="177"/>
      <c r="L12" s="161" t="str">
        <f>L42</f>
        <v>a - tanečný šport - kapitálové transfery</v>
      </c>
      <c r="N12" s="118"/>
      <c r="O12" s="118"/>
      <c r="P12" s="118"/>
      <c r="Q12" s="118"/>
      <c r="R12" s="118"/>
      <c r="S12" s="118"/>
    </row>
    <row r="13" spans="1:26" ht="18" x14ac:dyDescent="0.2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619130</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356</v>
      </c>
      <c r="C25" s="348"/>
      <c r="D25" s="348"/>
      <c r="E25" s="348"/>
      <c r="F25" s="348"/>
      <c r="G25" s="348"/>
      <c r="H25" s="349"/>
      <c r="I25" s="73">
        <f>SUMIF(FP!I:I,Doklady!$B$1&amp;A25,FP!D:D)</f>
        <v>0</v>
      </c>
      <c r="T25" s="86"/>
    </row>
    <row r="26" spans="1:20" x14ac:dyDescent="0.2">
      <c r="A26" s="135" t="s">
        <v>357</v>
      </c>
      <c r="B26" s="335" t="s">
        <v>358</v>
      </c>
      <c r="C26" s="336"/>
      <c r="D26" s="336"/>
      <c r="E26" s="336"/>
      <c r="F26" s="336"/>
      <c r="G26" s="336"/>
      <c r="H26" s="337"/>
      <c r="I26" s="73">
        <f>SUMIF(FP!I:I,Doklady!$B$1&amp;A26,FP!D:D)</f>
        <v>0</v>
      </c>
      <c r="T26" s="86"/>
    </row>
    <row r="27" spans="1:20" x14ac:dyDescent="0.2">
      <c r="A27" s="115" t="s">
        <v>359</v>
      </c>
      <c r="B27" s="335" t="s">
        <v>360</v>
      </c>
      <c r="C27" s="336"/>
      <c r="D27" s="336"/>
      <c r="E27" s="336"/>
      <c r="F27" s="336"/>
      <c r="G27" s="336"/>
      <c r="H27" s="337"/>
      <c r="I27" s="73">
        <f>SUMIF(FP!I:I,Doklady!$B$1&amp;A27,FP!D:D)</f>
        <v>0</v>
      </c>
      <c r="T27" s="86"/>
    </row>
    <row r="28" spans="1:20" x14ac:dyDescent="0.2">
      <c r="A28" s="135" t="s">
        <v>361</v>
      </c>
      <c r="B28" s="335" t="s">
        <v>362</v>
      </c>
      <c r="C28" s="336"/>
      <c r="D28" s="336"/>
      <c r="E28" s="336"/>
      <c r="F28" s="336"/>
      <c r="G28" s="336"/>
      <c r="H28" s="337"/>
      <c r="I28" s="73">
        <f>SUMIF(FP!I:I,Doklady!$B$1&amp;A28,FP!D:D)</f>
        <v>0</v>
      </c>
      <c r="T28" s="86"/>
    </row>
    <row r="29" spans="1:20" x14ac:dyDescent="0.2">
      <c r="A29" s="115" t="s">
        <v>363</v>
      </c>
      <c r="B29" s="335" t="s">
        <v>364</v>
      </c>
      <c r="C29" s="336"/>
      <c r="D29" s="336"/>
      <c r="E29" s="336"/>
      <c r="F29" s="336"/>
      <c r="G29" s="336"/>
      <c r="H29" s="337"/>
      <c r="I29" s="73">
        <f>SUMIF(FP!I:I,Doklady!$B$1&amp;A29,FP!D:D)</f>
        <v>0</v>
      </c>
      <c r="T29" s="86"/>
    </row>
    <row r="30" spans="1:20" hidden="1" x14ac:dyDescent="0.2">
      <c r="A30" s="135" t="s">
        <v>365</v>
      </c>
      <c r="B30" s="335"/>
      <c r="C30" s="336"/>
      <c r="D30" s="336"/>
      <c r="E30" s="336"/>
      <c r="F30" s="336"/>
      <c r="G30" s="336"/>
      <c r="H30" s="337"/>
      <c r="I30" s="73">
        <f>SUMIF(FP!I:I,Doklady!$B$1&amp;A30,FP!D:D)</f>
        <v>0</v>
      </c>
      <c r="T30" s="86"/>
    </row>
    <row r="31" spans="1:20" hidden="1" x14ac:dyDescent="0.2">
      <c r="A31" s="115" t="s">
        <v>366</v>
      </c>
      <c r="B31" s="335"/>
      <c r="C31" s="336"/>
      <c r="D31" s="336"/>
      <c r="E31" s="336"/>
      <c r="F31" s="336"/>
      <c r="G31" s="336"/>
      <c r="H31" s="337"/>
      <c r="I31" s="73">
        <f>SUMIF(FP!I:I,Doklady!$B$1&amp;A31,FP!D:D)</f>
        <v>0</v>
      </c>
      <c r="T31" s="86"/>
    </row>
    <row r="32" spans="1:20" hidden="1" x14ac:dyDescent="0.2">
      <c r="A32" s="135" t="s">
        <v>367</v>
      </c>
      <c r="B32" s="357"/>
      <c r="C32" s="358"/>
      <c r="D32" s="358"/>
      <c r="E32" s="358"/>
      <c r="F32" s="358"/>
      <c r="G32" s="358"/>
      <c r="H32" s="359"/>
      <c r="I32" s="73">
        <f>SUMIF(FP!I:I,Doklady!$B$1&amp;A32,FP!D:D)</f>
        <v>0</v>
      </c>
      <c r="T32" s="86"/>
    </row>
    <row r="33" spans="1:21" hidden="1" x14ac:dyDescent="0.2">
      <c r="A33" s="115" t="s">
        <v>368</v>
      </c>
      <c r="B33" s="357"/>
      <c r="C33" s="358"/>
      <c r="D33" s="358"/>
      <c r="E33" s="358"/>
      <c r="F33" s="358"/>
      <c r="G33" s="358"/>
      <c r="H33" s="359"/>
      <c r="I33" s="73">
        <f>SUMIF(FP!I:I,Doklady!$B$1&amp;A33,FP!D:D)</f>
        <v>0</v>
      </c>
      <c r="T33" s="86"/>
    </row>
    <row r="34" spans="1:21" hidden="1" x14ac:dyDescent="0.2">
      <c r="A34" s="135" t="s">
        <v>369</v>
      </c>
      <c r="B34" s="360"/>
      <c r="C34" s="360"/>
      <c r="D34" s="360"/>
      <c r="E34" s="360"/>
      <c r="F34" s="360"/>
      <c r="G34" s="360"/>
      <c r="H34" s="360"/>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tanečný šport</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123826</v>
      </c>
      <c r="G39" s="78">
        <f>+MAX(I39-C39-D39-E39-F39-H39,0)</f>
        <v>495304</v>
      </c>
      <c r="H39" s="78">
        <f>+IFERROR(VLOOKUP(K40&amp;" - kapitálové transfery",B$53:C$90,2,0),0)</f>
        <v>0</v>
      </c>
      <c r="I39" s="73">
        <f>SUMIF(FP!K:K,K40,FP!D:D)</f>
        <v>619130</v>
      </c>
      <c r="L39" s="84">
        <f>COUNTIF(FP!N:N,Doklady!B1&amp;"aK")</f>
        <v>0</v>
      </c>
      <c r="T39" s="86"/>
    </row>
    <row r="40" spans="1:21" x14ac:dyDescent="0.2">
      <c r="A40" s="115" t="s">
        <v>339</v>
      </c>
      <c r="B40" s="116" t="s">
        <v>378</v>
      </c>
      <c r="C40" s="78">
        <f>DSUM(Doklady!A103:J10022,"GGG",Spolu!L40:M42)</f>
        <v>0</v>
      </c>
      <c r="D40" s="78">
        <f>DSUM(Doklady!A103:J10022,"GGG",Spolu!N40:O42)</f>
        <v>0</v>
      </c>
      <c r="E40" s="78">
        <f>DSUM(Doklady!A103:J10022,"GGG",Spolu!P40:Q42)</f>
        <v>7773.6699999999992</v>
      </c>
      <c r="F40" s="78">
        <f>DSUM(Doklady!A103:J10022,"GGG",Spolu!R40:S42)</f>
        <v>14979.840000000002</v>
      </c>
      <c r="G40" s="78">
        <f>DSUM(Doklady!A103:J10022,"GGG",Spolu!T40:U42)-H40</f>
        <v>4909.1099999999997</v>
      </c>
      <c r="H40" s="78">
        <f>+IFERROR(VLOOKUP(K40&amp;" - kapitálové transfery",B$53:D$90,3,0),0)</f>
        <v>0</v>
      </c>
      <c r="I40" s="73">
        <f>+C40+D40+E40+F40+G40+H40</f>
        <v>27662.620000000003</v>
      </c>
      <c r="J40" s="218" t="str">
        <f>+K45</f>
        <v>.</v>
      </c>
      <c r="K40" s="218" t="str">
        <f>IF(L38&gt;0,INDEX(FP!K:K,Doklady!B2),".")</f>
        <v>tanečný šport</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591467.38</v>
      </c>
      <c r="J41" s="219">
        <f>+K46</f>
        <v>0</v>
      </c>
      <c r="K41" s="219">
        <f>+I41-H41</f>
        <v>591467.38</v>
      </c>
      <c r="L41" s="161" t="str">
        <f>IF(L38&gt;0,"a - "&amp;INDEX(FP!C:C,Doklady!B2),2)</f>
        <v>a - tanečný šport - bežné transfery</v>
      </c>
      <c r="M41" s="120">
        <v>1</v>
      </c>
      <c r="N41" s="161" t="str">
        <f>+L41</f>
        <v>a - tanečný šport - bežné transfery</v>
      </c>
      <c r="O41" s="120">
        <v>2</v>
      </c>
      <c r="P41" s="161" t="str">
        <f>+L41</f>
        <v>a - tanečný šport - bežné transfery</v>
      </c>
      <c r="Q41" s="120">
        <v>3</v>
      </c>
      <c r="R41" s="161" t="str">
        <f>+L41</f>
        <v>a - tanečný šport - bežné transfery</v>
      </c>
      <c r="S41" s="120">
        <v>4</v>
      </c>
      <c r="T41" s="161" t="str">
        <f>+L41</f>
        <v>a - tanečný šport - bežné transfery</v>
      </c>
      <c r="U41" s="120">
        <v>5</v>
      </c>
    </row>
    <row r="42" spans="1:21" ht="10.5" customHeight="1" x14ac:dyDescent="0.2">
      <c r="A42" s="115" t="s">
        <v>339</v>
      </c>
      <c r="B42" s="116" t="s">
        <v>381</v>
      </c>
      <c r="C42" s="73">
        <f>+C40</f>
        <v>0</v>
      </c>
      <c r="D42" s="216">
        <f>+D40</f>
        <v>0</v>
      </c>
      <c r="E42" s="216">
        <f>+E40</f>
        <v>7773.6699999999992</v>
      </c>
      <c r="F42" s="216">
        <f>+MIN(F39:F40)</f>
        <v>14979.840000000002</v>
      </c>
      <c r="G42" s="216">
        <f>+MIN(G39+MAX(F39-F40,0)-MAX(E40-E39,0)-MAX(D40-D39,0)-MAX(C40-C39,0),G40)</f>
        <v>4909.1099999999997</v>
      </c>
      <c r="H42" s="216">
        <f>+MIN(H39:H40)</f>
        <v>0</v>
      </c>
      <c r="I42" s="73">
        <f>+C42+D42+E42+MIN(F39:F40)+G42+H42</f>
        <v>27662.620000000003</v>
      </c>
      <c r="J42" s="219">
        <f>+K47</f>
        <v>0</v>
      </c>
      <c r="K42" s="219">
        <f>+I42-H42</f>
        <v>27662.620000000003</v>
      </c>
      <c r="L42" s="161" t="str">
        <f>+SUBSTITUTE(L41,"bežné","kapitálové")</f>
        <v>a - tanečný šport - kapitálové transfery</v>
      </c>
      <c r="M42" s="120">
        <v>1</v>
      </c>
      <c r="N42" s="161" t="str">
        <f>+L42</f>
        <v>a - tanečný šport - kapitálové transfery</v>
      </c>
      <c r="O42" s="120">
        <v>2</v>
      </c>
      <c r="P42" s="161" t="str">
        <f>+L42</f>
        <v>a - tanečný šport - kapitálové transfery</v>
      </c>
      <c r="Q42" s="120">
        <v>3</v>
      </c>
      <c r="R42" s="161" t="str">
        <f>+L42</f>
        <v>a - tanečný šport - kapitálové transfery</v>
      </c>
      <c r="S42" s="120">
        <v>4</v>
      </c>
      <c r="T42" s="161" t="str">
        <f>+L42</f>
        <v>a - tanečný šport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DSUM(Doklady!A103:J10022,"GGG",Spolu!L45:M47)</f>
        <v>0</v>
      </c>
      <c r="D45" s="78">
        <f>DSUM(Doklady!A103:J10022,"GGG",Spolu!N45:O47)</f>
        <v>0</v>
      </c>
      <c r="E45" s="78">
        <f>DSUM(Doklady!A103:J10022,"GGG",Spolu!P45:Q47)</f>
        <v>0</v>
      </c>
      <c r="F45" s="78">
        <f>DSUM(Doklady!A103:J10022,"GGG",Spolu!R45:S47)</f>
        <v>0</v>
      </c>
      <c r="G45" s="78">
        <f>DSUM(Doklady!A103:J10022,"GGG",Spolu!T45:U47)-H45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tanečný šport - bežné transfery</v>
      </c>
      <c r="C53" s="73">
        <f>IF(A53&lt;&gt;"",INDEX(FP!D:D,Doklady!B$2+(ROW()-53)),"")</f>
        <v>619130</v>
      </c>
      <c r="D53" s="73">
        <f>IF(A53&lt;&gt;"",Doklady!I1-Doklady!J1,"")</f>
        <v>27662.619999999995</v>
      </c>
      <c r="E53" s="73">
        <f>IF(A53&lt;&gt;"",MIN(D53,C53)*Doklady!C1/(1-Doklady!C1),"")</f>
        <v>0</v>
      </c>
      <c r="F53" s="71">
        <f>IF(A53&lt;&gt;"",Doklady!J1,"")</f>
        <v>0</v>
      </c>
      <c r="G53" s="73">
        <f>+IFERROR(HLOOKUP(IF(RIGHT(B53,15)="bežné transfery",LEFT(B53,LEN(B53)-18),0),$J$40:$K$42,3,0),MIN(C53,D53))</f>
        <v>27662.620000000003</v>
      </c>
      <c r="H53" s="71"/>
      <c r="I53" s="73">
        <f>IF(A53&lt;&gt;"",MAX(IF(G53&lt;C53,C53-G53,0)+IF(F53&lt;E53,E53-F53,0),0),0)</f>
        <v>591467.38</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619130</v>
      </c>
      <c r="D130" s="228">
        <f t="shared" ref="D130:I130" si="9">SUM(D53:D129)</f>
        <v>27662.619999999995</v>
      </c>
      <c r="E130" s="228">
        <f t="shared" si="9"/>
        <v>0</v>
      </c>
      <c r="F130" s="228">
        <f t="shared" si="9"/>
        <v>0</v>
      </c>
      <c r="G130" s="228">
        <f t="shared" si="9"/>
        <v>27662.620000000003</v>
      </c>
      <c r="H130" s="228">
        <f t="shared" si="9"/>
        <v>0</v>
      </c>
      <c r="I130" s="228">
        <f t="shared" si="9"/>
        <v>591467.38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50"/>
      <c r="E140" s="350"/>
      <c r="F140" s="350"/>
      <c r="G140" s="350"/>
      <c r="H140" s="350"/>
      <c r="I140" s="350"/>
      <c r="J140" s="85"/>
    </row>
    <row r="141" spans="1:26" ht="68.25" customHeight="1" x14ac:dyDescent="0.2">
      <c r="A141" s="9"/>
      <c r="B141" s="284" t="s">
        <v>398</v>
      </c>
      <c r="C141" s="214"/>
      <c r="D141" s="330" t="s">
        <v>399</v>
      </c>
      <c r="E141" s="330"/>
      <c r="F141" s="330"/>
      <c r="G141" s="330"/>
      <c r="H141" s="330"/>
      <c r="I141" s="330"/>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22"/>
  <sheetViews>
    <sheetView tabSelected="1" topLeftCell="A133" zoomScale="110" zoomScaleNormal="110" workbookViewId="0">
      <selection activeCell="J146" sqref="J146"/>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4.1406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tanečný šport - bežné transfery</v>
      </c>
      <c r="B1" s="232" t="str">
        <f>INDEX(Adr!A:A,B102+1)</f>
        <v>00684767</v>
      </c>
      <c r="C1" s="233">
        <f>IF(ROW()&lt;=B$3,INDEX(FP!E:E,B$2+ROW()-1),"")</f>
        <v>0</v>
      </c>
      <c r="D1" s="234" t="str">
        <f>IF(ROW()&lt;=B$3,INDEX(FP!F:F,B$2+ROW()-1),"")</f>
        <v>a</v>
      </c>
      <c r="E1" s="234"/>
      <c r="F1" s="234" t="str">
        <f>IF(ROW()&lt;=B$3,INDEX(FP!G:G,B$2+ROW()-1),"")</f>
        <v>026 02</v>
      </c>
      <c r="G1" s="234"/>
      <c r="H1" s="235" t="str">
        <f>IF(ROW()&lt;=B$3,INDEX(FP!C:C,B$2+ROW()-1),"")</f>
        <v>tanečný šport - bežné transfery</v>
      </c>
      <c r="I1" s="236">
        <f>IF(ROW()&lt;=B$3,SUMIF(A$107:A$10064,A1,I$107:I$10064),"")</f>
        <v>27662.619999999995</v>
      </c>
      <c r="J1" s="236">
        <f>IF(ROW()&lt;=B$3,SUMIFS(I$103:I$50064,A$103:A$50064,K1,J$103:J$50064,L1),"")</f>
        <v>0</v>
      </c>
      <c r="K1" s="110" t="str">
        <f>$A1</f>
        <v>a - tanečný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94</v>
      </c>
      <c r="C2" s="233" t="str">
        <f>IF(ROW()&lt;=B$3,INDEX(FP!E:E,B$2+ROW()-1),"")</f>
        <v/>
      </c>
      <c r="D2" s="234" t="str">
        <f>IF(ROW()&lt;=B$3,INDEX(FP!F:F,B$2+ROW()-1),"")</f>
        <v/>
      </c>
      <c r="E2" s="234"/>
      <c r="F2" s="234" t="str">
        <f>IF(ROW()&lt;=B$3,INDEX(FP!G:G,B$2+ROW()-1),"")</f>
        <v/>
      </c>
      <c r="G2" s="234"/>
      <c r="H2" s="235" t="str">
        <f>IF(ROW()&lt;=B$3,INDEX(FP!C:C,B$2+ROW()-1),"")</f>
        <v/>
      </c>
      <c r="I2" s="236" t="str">
        <f>IF(ROW()&lt;=B$3,SUMIF(A$107:A$10064,A2,I$107:I$10064),"")</f>
        <v/>
      </c>
      <c r="J2" s="236" t="str">
        <f>IF(ROW()&lt;=B$3,SUMIFS(I$103:I$50064,A$103:A$50064,K2,J$103:J$50064,L2),"")</f>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IF(ROW()&lt;=B$3,SUMIF(A$107:A$10064,A3,I$107:I$10064),"")</f>
        <v/>
      </c>
      <c r="J3" s="236" t="str">
        <f>IF(ROW()&lt;=B$3,SUMIFS(I$103:I$50064,A$103:A$50064,K3,J$103:J$50064,L3),"")</f>
        <v/>
      </c>
      <c r="K3" s="110" t="str">
        <f t="shared" ref="K3:K66" si="0">$A3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IF(ROW()&lt;=B$3,SUMIF(A$107:A$10064,A4,I$107:I$10064),"")</f>
        <v/>
      </c>
      <c r="J4" s="236" t="str">
        <f>IF(ROW()&lt;=B$3,SUMIFS(I$103:I$50064,A$103:A$50064,K4,J$103:J$50064,L4),"")</f>
        <v/>
      </c>
      <c r="K4" s="110" t="str">
        <f t="shared" si="0"/>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IF(ROW()&lt;=B$3,SUMIF(A$107:A$10064,A5,I$107:I$10064),"")</f>
        <v/>
      </c>
      <c r="J5" s="236" t="str">
        <f>IF(ROW()&lt;=B$3,SUMIFS(I$103:I$50064,A$103:A$50064,K5,J$103:J$50064,L5),"")</f>
        <v/>
      </c>
      <c r="K5" s="110" t="str">
        <f t="shared" si="0"/>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IF(ROW()&lt;=B$3,SUMIF(A$107:A$10064,A6,I$107:I$10064),"")</f>
        <v/>
      </c>
      <c r="J6" s="236" t="str">
        <f>IF(ROW()&lt;=B$3,SUMIFS(I$103:I$50064,A$103:A$50064,K6,J$103:J$50064,L6),"")</f>
        <v/>
      </c>
      <c r="K6" s="110" t="str">
        <f t="shared" si="0"/>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IF(ROW()&lt;=B$3,SUMIF(A$107:A$10064,A7,I$107:I$10064),"")</f>
        <v/>
      </c>
      <c r="J7" s="236" t="str">
        <f>IF(ROW()&lt;=B$3,SUMIFS(I$103:I$50064,A$103:A$50064,K7,J$103:J$50064,L7),"")</f>
        <v/>
      </c>
      <c r="K7" s="110" t="str">
        <f t="shared" si="0"/>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IF(ROW()&lt;=B$3,SUMIF(A$107:A$10064,A8,I$107:I$10064),"")</f>
        <v/>
      </c>
      <c r="J8" s="236" t="str">
        <f>IF(ROW()&lt;=B$3,SUMIFS(I$103:I$50064,A$103:A$50064,K8,J$103:J$50064,L8),"")</f>
        <v/>
      </c>
      <c r="K8" s="110" t="str">
        <f t="shared" si="0"/>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IF(ROW()&lt;=B$3,SUMIF(A$107:A$10064,A9,I$107:I$10064),"")</f>
        <v/>
      </c>
      <c r="J9" s="236" t="str">
        <f>IF(ROW()&lt;=B$3,SUMIFS(I$103:I$50064,A$103:A$50064,K9,J$103:J$50064,L9),"")</f>
        <v/>
      </c>
      <c r="K9" s="110" t="str">
        <f t="shared" si="0"/>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IF(ROW()&lt;=B$3,SUMIF(A$107:A$10064,A10,I$107:I$10064),"")</f>
        <v/>
      </c>
      <c r="J10" s="236" t="str">
        <f>IF(ROW()&lt;=B$3,SUMIFS(I$103:I$50064,A$103:A$50064,K10,J$103:J$50064,L10),"")</f>
        <v/>
      </c>
      <c r="K10" s="110" t="str">
        <f t="shared" si="0"/>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IF(ROW()&lt;=B$3,SUMIF(A$107:A$10064,A11,I$107:I$10064),"")</f>
        <v/>
      </c>
      <c r="J11" s="236" t="str">
        <f>IF(ROW()&lt;=B$3,SUMIFS(I$103:I$50064,A$103:A$50064,K11,J$103:J$50064,L11),"")</f>
        <v/>
      </c>
      <c r="K11" s="110" t="str">
        <f t="shared" si="0"/>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IF(ROW()&lt;=B$3,SUMIF(A$107:A$10064,A12,I$107:I$10064),"")</f>
        <v/>
      </c>
      <c r="J12" s="236" t="str">
        <f>IF(ROW()&lt;=B$3,SUMIFS(I$103:I$50064,A$103:A$50064,K12,J$103:J$50064,L12),"")</f>
        <v/>
      </c>
      <c r="K12" s="110" t="str">
        <f t="shared" si="0"/>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IF(ROW()&lt;=B$3,SUMIF(A$107:A$10064,A13,I$107:I$10064),"")</f>
        <v/>
      </c>
      <c r="J13" s="236" t="str">
        <f>IF(ROW()&lt;=B$3,SUMIFS(I$103:I$50064,A$103:A$50064,K13,J$103:J$50064,L13),"")</f>
        <v/>
      </c>
      <c r="K13" s="110" t="str">
        <f t="shared" si="0"/>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IF(ROW()&lt;=B$3,SUMIF(A$107:A$10064,A14,I$107:I$10064),"")</f>
        <v/>
      </c>
      <c r="J14" s="236" t="str">
        <f>IF(ROW()&lt;=B$3,SUMIFS(I$103:I$50064,A$103:A$50064,K14,J$103:J$50064,L14),"")</f>
        <v/>
      </c>
      <c r="K14" s="110" t="str">
        <f t="shared" si="0"/>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IF(ROW()&lt;=B$3,SUMIF(A$107:A$10064,A15,I$107:I$10064),"")</f>
        <v/>
      </c>
      <c r="J15" s="236" t="str">
        <f>IF(ROW()&lt;=B$3,SUMIFS(I$103:I$50064,A$103:A$50064,K15,J$103:J$50064,L15),"")</f>
        <v/>
      </c>
      <c r="K15" s="110" t="str">
        <f t="shared" si="0"/>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IF(ROW()&lt;=B$3,SUMIF(A$107:A$10064,A16,I$107:I$10064),"")</f>
        <v/>
      </c>
      <c r="J16" s="236" t="str">
        <f>IF(ROW()&lt;=B$3,SUMIFS(I$103:I$50064,A$103:A$50064,K16,J$103:J$50064,L16),"")</f>
        <v/>
      </c>
      <c r="K16" s="110" t="str">
        <f t="shared" si="0"/>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IF(ROW()&lt;=B$3,SUMIF(A$107:A$10064,A17,I$107:I$10064),"")</f>
        <v/>
      </c>
      <c r="J17" s="236" t="str">
        <f>IF(ROW()&lt;=B$3,SUMIFS(I$103:I$50064,A$103:A$50064,K17,J$103:J$50064,L17),"")</f>
        <v/>
      </c>
      <c r="K17" s="110" t="str">
        <f t="shared" si="0"/>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IF(ROW()&lt;=B$3,SUMIF(A$107:A$10064,A18,I$107:I$10064),"")</f>
        <v/>
      </c>
      <c r="J18" s="236" t="str">
        <f>IF(ROW()&lt;=B$3,SUMIFS(I$103:I$50064,A$103:A$50064,K18,J$103:J$50064,L18),"")</f>
        <v/>
      </c>
      <c r="K18" s="110" t="str">
        <f t="shared" si="0"/>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IF(ROW()&lt;=B$3,SUMIF(A$107:A$10064,A19,I$107:I$10064),"")</f>
        <v/>
      </c>
      <c r="J19" s="236" t="str">
        <f>IF(ROW()&lt;=B$3,SUMIFS(I$103:I$50064,A$103:A$50064,K19,J$103:J$50064,L19),"")</f>
        <v/>
      </c>
      <c r="K19" s="110" t="str">
        <f t="shared" si="0"/>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IF(ROW()&lt;=B$3,SUMIF(A$107:A$10064,A20,I$107:I$10064),"")</f>
        <v/>
      </c>
      <c r="J20" s="236" t="str">
        <f>IF(ROW()&lt;=B$3,SUMIFS(I$103:I$50064,A$103:A$50064,K20,J$103:J$50064,L20),"")</f>
        <v/>
      </c>
      <c r="K20" s="110" t="str">
        <f t="shared" si="0"/>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IF(ROW()&lt;=B$3,SUMIF(A$107:A$10064,A21,I$107:I$10064),"")</f>
        <v/>
      </c>
      <c r="J21" s="236" t="str">
        <f>IF(ROW()&lt;=B$3,SUMIFS(I$103:I$50064,A$103:A$50064,K21,J$103:J$50064,L21),"")</f>
        <v/>
      </c>
      <c r="K21" s="110" t="str">
        <f t="shared" si="0"/>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IF(ROW()&lt;=B$3,SUMIF(A$107:A$10064,A22,I$107:I$10064),"")</f>
        <v/>
      </c>
      <c r="J22" s="236" t="str">
        <f>IF(ROW()&lt;=B$3,SUMIFS(I$103:I$50064,A$103:A$50064,K22,J$103:J$50064,L22),"")</f>
        <v/>
      </c>
      <c r="K22" s="110" t="str">
        <f t="shared" si="0"/>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IF(ROW()&lt;=B$3,SUMIF(A$107:A$10064,A23,I$107:I$10064),"")</f>
        <v/>
      </c>
      <c r="J23" s="236" t="str">
        <f>IF(ROW()&lt;=B$3,SUMIFS(I$103:I$50064,A$103:A$50064,K23,J$103:J$50064,L23),"")</f>
        <v/>
      </c>
      <c r="K23" s="110" t="str">
        <f t="shared" si="0"/>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IF(ROW()&lt;=B$3,SUMIF(A$107:A$10064,A24,I$107:I$10064),"")</f>
        <v/>
      </c>
      <c r="J24" s="236" t="str">
        <f>IF(ROW()&lt;=B$3,SUMIFS(I$103:I$50064,A$103:A$50064,K24,J$103:J$50064,L24),"")</f>
        <v/>
      </c>
      <c r="K24" s="110" t="str">
        <f t="shared" si="0"/>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IF(ROW()&lt;=B$3,SUMIF(A$107:A$10064,A25,I$107:I$10064),"")</f>
        <v/>
      </c>
      <c r="J25" s="236" t="str">
        <f>IF(ROW()&lt;=B$3,SUMIFS(I$103:I$50064,A$103:A$50064,K25,J$103:J$50064,L25),"")</f>
        <v/>
      </c>
      <c r="K25" s="110" t="str">
        <f t="shared" si="0"/>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IF(ROW()&lt;=B$3,SUMIF(A$107:A$10064,A26,I$107:I$10064),"")</f>
        <v/>
      </c>
      <c r="J26" s="236" t="str">
        <f>IF(ROW()&lt;=B$3,SUMIFS(I$103:I$50064,A$103:A$50064,K26,J$103:J$50064,L26),"")</f>
        <v/>
      </c>
      <c r="K26" s="110" t="str">
        <f t="shared" si="0"/>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IF(ROW()&lt;=B$3,SUMIF(A$107:A$10064,A27,I$107:I$10064),"")</f>
        <v/>
      </c>
      <c r="J27" s="236" t="str">
        <f>IF(ROW()&lt;=B$3,SUMIFS(I$103:I$50064,A$103:A$50064,K27,J$103:J$50064,L27),"")</f>
        <v/>
      </c>
      <c r="K27" s="110" t="str">
        <f t="shared" si="0"/>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IF(ROW()&lt;=B$3,SUMIF(A$107:A$10064,A28,I$107:I$10064),"")</f>
        <v/>
      </c>
      <c r="J28" s="236" t="str">
        <f>IF(ROW()&lt;=B$3,SUMIFS(I$103:I$50064,A$103:A$50064,K28,J$103:J$50064,L28),"")</f>
        <v/>
      </c>
      <c r="K28" s="110" t="str">
        <f t="shared" si="0"/>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IF(ROW()&lt;=B$3,SUMIF(A$107:A$10064,A29,I$107:I$10064),"")</f>
        <v/>
      </c>
      <c r="J29" s="236" t="str">
        <f>IF(ROW()&lt;=B$3,SUMIFS(I$103:I$50064,A$103:A$50064,K29,J$103:J$50064,L29),"")</f>
        <v/>
      </c>
      <c r="K29" s="110" t="str">
        <f t="shared" si="0"/>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IF(ROW()&lt;=B$3,SUMIF(A$107:A$10064,A30,I$107:I$10064),"")</f>
        <v/>
      </c>
      <c r="J30" s="236" t="str">
        <f>IF(ROW()&lt;=B$3,SUMIFS(I$103:I$50064,A$103:A$50064,K30,J$103:J$50064,L30),"")</f>
        <v/>
      </c>
      <c r="K30" s="110" t="str">
        <f t="shared" si="0"/>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IF(ROW()&lt;=B$3,SUMIF(A$107:A$10064,A31,I$107:I$10064),"")</f>
        <v/>
      </c>
      <c r="J31" s="236" t="str">
        <f>IF(ROW()&lt;=B$3,SUMIFS(I$103:I$50064,A$103:A$50064,K31,J$103:J$50064,L31),"")</f>
        <v/>
      </c>
      <c r="K31" s="110" t="str">
        <f t="shared" si="0"/>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IF(ROW()&lt;=B$3,SUMIF(A$107:A$10064,A32,I$107:I$10064),"")</f>
        <v/>
      </c>
      <c r="J32" s="236" t="str">
        <f>IF(ROW()&lt;=B$3,SUMIFS(I$103:I$50064,A$103:A$50064,K32,J$103:J$50064,L32),"")</f>
        <v/>
      </c>
      <c r="K32" s="110" t="str">
        <f t="shared" si="0"/>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IF(ROW()&lt;=B$3,SUMIF(A$107:A$10064,A33,I$107:I$10064),"")</f>
        <v/>
      </c>
      <c r="J33" s="236" t="str">
        <f>IF(ROW()&lt;=B$3,SUMIFS(I$103:I$50064,A$103:A$50064,K33,J$103:J$50064,L33),"")</f>
        <v/>
      </c>
      <c r="K33" s="110" t="str">
        <f t="shared" si="0"/>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IF(ROW()&lt;=B$3,SUMIF(A$107:A$10064,A34,I$107:I$10064),"")</f>
        <v/>
      </c>
      <c r="J34" s="236" t="str">
        <f>IF(ROW()&lt;=B$3,SUMIFS(I$103:I$50064,A$103:A$50064,K34,J$103:J$50064,L34),"")</f>
        <v/>
      </c>
      <c r="K34" s="110" t="str">
        <f t="shared" si="0"/>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IF(ROW()&lt;=B$3,SUMIF(A$107:A$10064,A35,I$107:I$10064),"")</f>
        <v/>
      </c>
      <c r="J35" s="236" t="str">
        <f>IF(ROW()&lt;=B$3,SUMIFS(I$103:I$50064,A$103:A$50064,K35,J$103:J$50064,L35),"")</f>
        <v/>
      </c>
      <c r="K35" s="110" t="str">
        <f t="shared" si="0"/>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IF(ROW()&lt;=B$3,SUMIF(A$107:A$10064,A36,I$107:I$10064),"")</f>
        <v/>
      </c>
      <c r="J36" s="236" t="str">
        <f>IF(ROW()&lt;=B$3,SUMIFS(I$103:I$50064,A$103:A$50064,K36,J$103:J$50064,L36),"")</f>
        <v/>
      </c>
      <c r="K36" s="110" t="str">
        <f t="shared" si="0"/>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IF(ROW()&lt;=B$3,SUMIF(A$107:A$10064,A37,I$107:I$10064),"")</f>
        <v/>
      </c>
      <c r="J37" s="236" t="str">
        <f>IF(ROW()&lt;=B$3,SUMIFS(I$103:I$50064,A$103:A$50064,K37,J$103:J$50064,L37),"")</f>
        <v/>
      </c>
      <c r="K37" s="110" t="str">
        <f t="shared" si="0"/>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IF(ROW()&lt;=B$3,SUMIF(A$107:A$10064,A38,I$107:I$10064),"")</f>
        <v/>
      </c>
      <c r="J38" s="236" t="str">
        <f>IF(ROW()&lt;=B$3,SUMIFS(I$103:I$50064,A$103:A$50064,K38,J$103:J$50064,L38),"")</f>
        <v/>
      </c>
      <c r="K38" s="110" t="str">
        <f t="shared" si="0"/>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IF(ROW()&lt;=B$3,SUMIF(A$107:A$10064,A39,I$107:I$10064),"")</f>
        <v/>
      </c>
      <c r="J39" s="236" t="str">
        <f>IF(ROW()&lt;=B$3,SUMIFS(I$103:I$50064,A$103:A$50064,K39,J$103:J$50064,L39),"")</f>
        <v/>
      </c>
      <c r="K39" s="110" t="str">
        <f t="shared" si="0"/>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IF(ROW()&lt;=B$3,SUMIF(A$107:A$10064,A40,I$107:I$10064),"")</f>
        <v/>
      </c>
      <c r="J40" s="236" t="str">
        <f>IF(ROW()&lt;=B$3,SUMIFS(I$103:I$50064,A$103:A$50064,K40,J$103:J$50064,L40),"")</f>
        <v/>
      </c>
      <c r="K40" s="110" t="str">
        <f t="shared" si="0"/>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IF(ROW()&lt;=B$3,SUMIF(A$107:A$10064,A41,I$107:I$10064),"")</f>
        <v/>
      </c>
      <c r="J41" s="236" t="str">
        <f>IF(ROW()&lt;=B$3,SUMIFS(I$103:I$50064,A$103:A$50064,K41,J$103:J$50064,L41),"")</f>
        <v/>
      </c>
      <c r="K41" s="110" t="str">
        <f t="shared" si="0"/>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IF(ROW()&lt;=B$3,SUMIF(A$107:A$10064,A42,I$107:I$10064),"")</f>
        <v/>
      </c>
      <c r="J42" s="236" t="str">
        <f>IF(ROW()&lt;=B$3,SUMIFS(I$103:I$50064,A$103:A$50064,K42,J$103:J$50064,L42),"")</f>
        <v/>
      </c>
      <c r="K42" s="110" t="str">
        <f t="shared" si="0"/>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IF(ROW()&lt;=B$3,SUMIF(A$107:A$10064,A43,I$107:I$10064),"")</f>
        <v/>
      </c>
      <c r="J43" s="236" t="str">
        <f>IF(ROW()&lt;=B$3,SUMIFS(I$103:I$50064,A$103:A$50064,K43,J$103:J$50064,L43),"")</f>
        <v/>
      </c>
      <c r="K43" s="110" t="str">
        <f t="shared" si="0"/>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IF(ROW()&lt;=B$3,SUMIF(A$107:A$10064,A44,I$107:I$10064),"")</f>
        <v/>
      </c>
      <c r="J44" s="236" t="str">
        <f>IF(ROW()&lt;=B$3,SUMIFS(I$103:I$50064,A$103:A$50064,K44,J$103:J$50064,L44),"")</f>
        <v/>
      </c>
      <c r="K44" s="110" t="str">
        <f t="shared" si="0"/>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IF(ROW()&lt;=B$3,SUMIF(A$107:A$10064,A45,I$107:I$10064),"")</f>
        <v/>
      </c>
      <c r="J45" s="236" t="str">
        <f>IF(ROW()&lt;=B$3,SUMIFS(I$103:I$50064,A$103:A$50064,K45,J$103:J$50064,L45),"")</f>
        <v/>
      </c>
      <c r="K45" s="110" t="str">
        <f t="shared" si="0"/>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IF(ROW()&lt;=B$3,SUMIF(A$107:A$10064,A46,I$107:I$10064),"")</f>
        <v/>
      </c>
      <c r="J46" s="236" t="str">
        <f>IF(ROW()&lt;=B$3,SUMIFS(I$103:I$50064,A$103:A$50064,K46,J$103:J$50064,L46),"")</f>
        <v/>
      </c>
      <c r="K46" s="110" t="str">
        <f t="shared" si="0"/>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IF(ROW()&lt;=B$3,SUMIF(A$107:A$10064,A47,I$107:I$10064),"")</f>
        <v/>
      </c>
      <c r="J47" s="236" t="str">
        <f>IF(ROW()&lt;=B$3,SUMIFS(I$103:I$50064,A$103:A$50064,K47,J$103:J$50064,L47),"")</f>
        <v/>
      </c>
      <c r="K47" s="110" t="str">
        <f t="shared" si="0"/>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IF(ROW()&lt;=B$3,SUMIF(A$107:A$10064,A48,I$107:I$10064),"")</f>
        <v/>
      </c>
      <c r="J48" s="236" t="str">
        <f>IF(ROW()&lt;=B$3,SUMIFS(I$103:I$50064,A$103:A$50064,K48,J$103:J$50064,L48),"")</f>
        <v/>
      </c>
      <c r="K48" s="110" t="str">
        <f t="shared" si="0"/>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IF(ROW()&lt;=B$3,SUMIF(A$107:A$10064,A49,I$107:I$10064),"")</f>
        <v/>
      </c>
      <c r="J49" s="236" t="str">
        <f>IF(ROW()&lt;=B$3,SUMIFS(I$103:I$50064,A$103:A$50064,K49,J$103:J$50064,L49),"")</f>
        <v/>
      </c>
      <c r="K49" s="110" t="str">
        <f t="shared" si="0"/>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IF(ROW()&lt;=B$3,SUMIF(A$107:A$10064,A50,I$107:I$10064),"")</f>
        <v/>
      </c>
      <c r="J50" s="236" t="str">
        <f>IF(ROW()&lt;=B$3,SUMIFS(I$103:I$50064,A$103:A$50064,K50,J$103:J$50064,L50),"")</f>
        <v/>
      </c>
      <c r="K50" s="110" t="str">
        <f t="shared" si="0"/>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IF(ROW()&lt;=B$3,SUMIF(A$107:A$10064,A51,I$107:I$10064),"")</f>
        <v/>
      </c>
      <c r="J51" s="236" t="str">
        <f>IF(ROW()&lt;=B$3,SUMIFS(I$103:I$50064,A$103:A$50064,K51,J$103:J$50064,L51),"")</f>
        <v/>
      </c>
      <c r="K51" s="110" t="str">
        <f t="shared" si="0"/>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IF(ROW()&lt;=B$3,SUMIF(A$107:A$10064,A52,I$107:I$10064),"")</f>
        <v/>
      </c>
      <c r="J52" s="236" t="str">
        <f>IF(ROW()&lt;=B$3,SUMIFS(I$103:I$50064,A$103:A$50064,K52,J$103:J$50064,L52),"")</f>
        <v/>
      </c>
      <c r="K52" s="110" t="str">
        <f t="shared" si="0"/>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IF(ROW()&lt;=B$3,SUMIF(A$107:A$10064,A53,I$107:I$10064),"")</f>
        <v/>
      </c>
      <c r="J53" s="236" t="str">
        <f>IF(ROW()&lt;=B$3,SUMIFS(I$103:I$50064,A$103:A$50064,K53,J$103:J$50064,L53),"")</f>
        <v/>
      </c>
      <c r="K53" s="110" t="str">
        <f t="shared" si="0"/>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IF(ROW()&lt;=B$3,SUMIF(A$107:A$10064,A54,I$107:I$10064),"")</f>
        <v/>
      </c>
      <c r="J54" s="236" t="str">
        <f>IF(ROW()&lt;=B$3,SUMIFS(I$103:I$50064,A$103:A$50064,K54,J$103:J$50064,L54),"")</f>
        <v/>
      </c>
      <c r="K54" s="110" t="str">
        <f t="shared" si="0"/>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IF(ROW()&lt;=B$3,SUMIF(A$107:A$10064,A55,I$107:I$10064),"")</f>
        <v/>
      </c>
      <c r="J55" s="236" t="str">
        <f>IF(ROW()&lt;=B$3,SUMIFS(I$103:I$50064,A$103:A$50064,K55,J$103:J$50064,L55),"")</f>
        <v/>
      </c>
      <c r="K55" s="110" t="str">
        <f t="shared" si="0"/>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IF(ROW()&lt;=B$3,SUMIF(A$107:A$10064,A56,I$107:I$10064),"")</f>
        <v/>
      </c>
      <c r="J56" s="236" t="str">
        <f>IF(ROW()&lt;=B$3,SUMIFS(I$103:I$50064,A$103:A$50064,K56,J$103:J$50064,L56),"")</f>
        <v/>
      </c>
      <c r="K56" s="110" t="str">
        <f t="shared" si="0"/>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IF(ROW()&lt;=B$3,SUMIF(A$107:A$10064,A57,I$107:I$10064),"")</f>
        <v/>
      </c>
      <c r="J57" s="236" t="str">
        <f>IF(ROW()&lt;=B$3,SUMIFS(I$103:I$50064,A$103:A$50064,K57,J$103:J$50064,L57),"")</f>
        <v/>
      </c>
      <c r="K57" s="110" t="str">
        <f t="shared" si="0"/>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IF(ROW()&lt;=B$3,SUMIF(A$107:A$10064,A58,I$107:I$10064),"")</f>
        <v/>
      </c>
      <c r="J58" s="236" t="str">
        <f>IF(ROW()&lt;=B$3,SUMIFS(I$103:I$50064,A$103:A$50064,K58,J$103:J$50064,L58),"")</f>
        <v/>
      </c>
      <c r="K58" s="110" t="str">
        <f t="shared" si="0"/>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IF(ROW()&lt;=B$3,SUMIF(A$107:A$10064,A59,I$107:I$10064),"")</f>
        <v/>
      </c>
      <c r="J59" s="236" t="str">
        <f>IF(ROW()&lt;=B$3,SUMIFS(I$103:I$50064,A$103:A$50064,K59,J$103:J$50064,L59),"")</f>
        <v/>
      </c>
      <c r="K59" s="110" t="str">
        <f t="shared" si="0"/>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IF(ROW()&lt;=B$3,SUMIF(A$107:A$10064,A60,I$107:I$10064),"")</f>
        <v/>
      </c>
      <c r="J60" s="236" t="str">
        <f>IF(ROW()&lt;=B$3,SUMIFS(I$103:I$50064,A$103:A$50064,K60,J$103:J$50064,L60),"")</f>
        <v/>
      </c>
      <c r="K60" s="110" t="str">
        <f t="shared" si="0"/>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IF(ROW()&lt;=B$3,SUMIF(A$107:A$10064,A61,I$107:I$10064),"")</f>
        <v/>
      </c>
      <c r="J61" s="236" t="str">
        <f>IF(ROW()&lt;=B$3,SUMIFS(I$103:I$50064,A$103:A$50064,K61,J$103:J$50064,L61),"")</f>
        <v/>
      </c>
      <c r="K61" s="110" t="str">
        <f t="shared" si="0"/>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IF(ROW()&lt;=B$3,SUMIF(A$107:A$10064,A62,I$107:I$10064),"")</f>
        <v/>
      </c>
      <c r="J62" s="236" t="str">
        <f>IF(ROW()&lt;=B$3,SUMIFS(I$103:I$50064,A$103:A$50064,K62,J$103:J$50064,L62),"")</f>
        <v/>
      </c>
      <c r="K62" s="110" t="str">
        <f t="shared" si="0"/>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IF(ROW()&lt;=B$3,SUMIF(A$107:A$10064,A63,I$107:I$10064),"")</f>
        <v/>
      </c>
      <c r="J63" s="236" t="str">
        <f>IF(ROW()&lt;=B$3,SUMIFS(I$103:I$50064,A$103:A$50064,K63,J$103:J$50064,L63),"")</f>
        <v/>
      </c>
      <c r="K63" s="110" t="str">
        <f t="shared" si="0"/>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IF(ROW()&lt;=B$3,SUMIF(A$107:A$10064,A64,I$107:I$10064),"")</f>
        <v/>
      </c>
      <c r="J64" s="236" t="str">
        <f>IF(ROW()&lt;=B$3,SUMIFS(I$103:I$50064,A$103:A$50064,K64,J$103:J$50064,L64),"")</f>
        <v/>
      </c>
      <c r="K64" s="110" t="str">
        <f t="shared" si="0"/>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IF(ROW()&lt;=B$3,SUMIF(A$107:A$10064,A65,I$107:I$10064),"")</f>
        <v/>
      </c>
      <c r="J65" s="236" t="str">
        <f>IF(ROW()&lt;=B$3,SUMIFS(I$103:I$50064,A$103:A$50064,K65,J$103:J$50064,L65),"")</f>
        <v/>
      </c>
      <c r="K65" s="110" t="str">
        <f t="shared" si="0"/>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IF(ROW()&lt;=B$3,SUMIF(A$107:A$10064,A66,I$107:I$10064),"")</f>
        <v/>
      </c>
      <c r="J66" s="236" t="str">
        <f>IF(ROW()&lt;=B$3,SUMIFS(I$103:I$50064,A$103:A$50064,K66,J$103:J$50064,L66),"")</f>
        <v/>
      </c>
      <c r="K66" s="110" t="str">
        <f t="shared" si="0"/>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IF(ROW()&lt;=B$3,SUMIF(A$107:A$10064,A67,I$107:I$10064),"")</f>
        <v/>
      </c>
      <c r="J67" s="236" t="str">
        <f>IF(ROW()&lt;=B$3,SUMIFS(I$103:I$50064,A$103:A$50064,K67,J$103:J$50064,L67),"")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IF(ROW()&lt;=B$3,SUMIF(A$107:A$10064,A68,I$107:I$10064),"")</f>
        <v/>
      </c>
      <c r="J68" s="236" t="str">
        <f>IF(ROW()&lt;=B$3,SUMIFS(I$103:I$50064,A$103:A$50064,K68,J$103:J$50064,L68),"")</f>
        <v/>
      </c>
      <c r="K68" s="110" t="str">
        <f t="shared" si="1"/>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IF(ROW()&lt;=B$3,SUMIF(A$107:A$10064,A69,I$107:I$10064),"")</f>
        <v/>
      </c>
      <c r="J69" s="236" t="str">
        <f>IF(ROW()&lt;=B$3,SUMIFS(I$103:I$50064,A$103:A$50064,K69,J$103:J$50064,L69),"")</f>
        <v/>
      </c>
      <c r="K69" s="110" t="str">
        <f t="shared" si="1"/>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IF(ROW()&lt;=B$3,SUMIF(A$107:A$10064,A70,I$107:I$10064),"")</f>
        <v/>
      </c>
      <c r="J70" s="236" t="str">
        <f>IF(ROW()&lt;=B$3,SUMIFS(I$103:I$50064,A$103:A$50064,K70,J$103:J$50064,L70),"")</f>
        <v/>
      </c>
      <c r="K70" s="110" t="str">
        <f t="shared" si="1"/>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IF(ROW()&lt;=B$3,SUMIF(A$107:A$10064,A71,I$107:I$10064),"")</f>
        <v/>
      </c>
      <c r="J71" s="236" t="str">
        <f>IF(ROW()&lt;=B$3,SUMIFS(I$103:I$50064,A$103:A$50064,K71,J$103:J$50064,L71),"")</f>
        <v/>
      </c>
      <c r="K71" s="110" t="str">
        <f t="shared" si="1"/>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IF(ROW()&lt;=B$3,SUMIF(A$107:A$10064,A72,I$107:I$10064),"")</f>
        <v/>
      </c>
      <c r="J72" s="236" t="str">
        <f>IF(ROW()&lt;=B$3,SUMIFS(I$103:I$50064,A$103:A$50064,K72,J$103:J$50064,L72),"")</f>
        <v/>
      </c>
      <c r="K72" s="110" t="str">
        <f t="shared" si="1"/>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IF(ROW()&lt;=B$3,SUMIF(A$107:A$10064,A73,I$107:I$10064),"")</f>
        <v/>
      </c>
      <c r="J73" s="236" t="str">
        <f>IF(ROW()&lt;=B$3,SUMIFS(I$103:I$50064,A$103:A$50064,K73,J$103:J$50064,L73),"")</f>
        <v/>
      </c>
      <c r="K73" s="110" t="str">
        <f t="shared" si="1"/>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IF(ROW()&lt;=B$3,SUMIF(A$107:A$10064,A74,I$107:I$10064),"")</f>
        <v/>
      </c>
      <c r="J74" s="236" t="str">
        <f>IF(ROW()&lt;=B$3,SUMIFS(I$103:I$50064,A$103:A$50064,K74,J$103:J$50064,L74),"")</f>
        <v/>
      </c>
      <c r="K74" s="110" t="str">
        <f t="shared" si="1"/>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IF(ROW()&lt;=B$3,SUMIF(A$107:A$10064,A75,I$107:I$10064),"")</f>
        <v/>
      </c>
      <c r="J75" s="236" t="str">
        <f>IF(ROW()&lt;=B$3,SUMIFS(I$103:I$50064,A$103:A$50064,K75,J$103:J$50064,L75),"")</f>
        <v/>
      </c>
      <c r="K75" s="110" t="str">
        <f t="shared" si="1"/>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IF(ROW()&lt;=B$3,SUMIF(A$107:A$10064,A76,I$107:I$10064),"")</f>
        <v/>
      </c>
      <c r="J76" s="236" t="str">
        <f>IF(ROW()&lt;=B$3,SUMIFS(I$103:I$50064,A$103:A$50064,K76,J$103:J$50064,L76),"")</f>
        <v/>
      </c>
      <c r="K76" s="110" t="str">
        <f t="shared" si="1"/>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IF(ROW()&lt;=B$3,SUMIF(A$107:A$10064,A77,I$107:I$10064),"")</f>
        <v/>
      </c>
      <c r="J77" s="236" t="str">
        <f>IF(ROW()&lt;=B$3,SUMIFS(I$103:I$50064,A$103:A$50064,K77,J$103:J$50064,L77),"")</f>
        <v/>
      </c>
      <c r="K77" s="110" t="str">
        <f t="shared" si="1"/>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IF(ROW()&lt;=B$3,SUMIF(A$107:A$10064,A78,I$107:I$10064),"")</f>
        <v/>
      </c>
      <c r="J78" s="236" t="str">
        <f>IF(ROW()&lt;=B$3,SUMIFS(I$103:I$50064,A$103:A$50064,K78,J$103:J$50064,L78),"")</f>
        <v/>
      </c>
      <c r="K78" s="110" t="str">
        <f t="shared" si="1"/>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IF(ROW()&lt;=B$3,SUMIF(A$107:A$10064,A79,I$107:I$10064),"")</f>
        <v/>
      </c>
      <c r="J79" s="236" t="str">
        <f>IF(ROW()&lt;=B$3,SUMIFS(I$103:I$50064,A$103:A$50064,K79,J$103:J$50064,L79),"")</f>
        <v/>
      </c>
      <c r="K79" s="110" t="str">
        <f t="shared" si="1"/>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IF(ROW()&lt;=B$3,SUMIF(A$107:A$10064,A80,I$107:I$10064),"")</f>
        <v/>
      </c>
      <c r="J80" s="236" t="str">
        <f>IF(ROW()&lt;=B$3,SUMIFS(I$103:I$50064,A$103:A$50064,K80,J$103:J$50064,L80),"")</f>
        <v/>
      </c>
      <c r="K80" s="110" t="str">
        <f t="shared" si="1"/>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IF(ROW()&lt;=B$3,SUMIF(A$107:A$10064,A81,I$107:I$10064),"")</f>
        <v/>
      </c>
      <c r="J81" s="236" t="str">
        <f>IF(ROW()&lt;=B$3,SUMIFS(I$103:I$50064,A$103:A$50064,K81,J$103:J$50064,L81),"")</f>
        <v/>
      </c>
      <c r="K81" s="110" t="str">
        <f t="shared" si="1"/>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IF(ROW()&lt;=B$3,SUMIF(A$107:A$10064,A82,I$107:I$10064),"")</f>
        <v/>
      </c>
      <c r="J82" s="236" t="str">
        <f>IF(ROW()&lt;=B$3,SUMIFS(I$103:I$50064,A$103:A$50064,K82,J$103:J$50064,L82),"")</f>
        <v/>
      </c>
      <c r="K82" s="110" t="str">
        <f t="shared" si="1"/>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IF(ROW()&lt;=B$3,SUMIF(A$107:A$10064,A83,I$107:I$10064),"")</f>
        <v/>
      </c>
      <c r="J83" s="236" t="str">
        <f>IF(ROW()&lt;=B$3,SUMIFS(I$103:I$50064,A$103:A$50064,K83,J$103:J$50064,L83),"")</f>
        <v/>
      </c>
      <c r="K83" s="110" t="str">
        <f t="shared" si="1"/>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IF(ROW()&lt;=B$3,SUMIF(A$107:A$10064,A84,I$107:I$10064),"")</f>
        <v/>
      </c>
      <c r="J84" s="236" t="str">
        <f>IF(ROW()&lt;=B$3,SUMIFS(I$103:I$50064,A$103:A$50064,K84,J$103:J$50064,L84),"")</f>
        <v/>
      </c>
      <c r="K84" s="110" t="str">
        <f t="shared" si="1"/>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IF(ROW()&lt;=B$3,SUMIF(A$107:A$10064,A85,I$107:I$10064),"")</f>
        <v/>
      </c>
      <c r="J85" s="236" t="str">
        <f>IF(ROW()&lt;=B$3,SUMIFS(I$103:I$50064,A$103:A$50064,K85,J$103:J$50064,L85),"")</f>
        <v/>
      </c>
      <c r="K85" s="110" t="str">
        <f t="shared" si="1"/>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IF(ROW()&lt;=B$3,SUMIF(A$107:A$10064,A86,I$107:I$10064),"")</f>
        <v/>
      </c>
      <c r="J86" s="236" t="str">
        <f>IF(ROW()&lt;=B$3,SUMIFS(I$103:I$50064,A$103:A$50064,K86,J$103:J$50064,L86),"")</f>
        <v/>
      </c>
      <c r="K86" s="110" t="str">
        <f t="shared" si="1"/>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IF(ROW()&lt;=B$3,SUMIF(A$107:A$10064,A87,I$107:I$10064),"")</f>
        <v/>
      </c>
      <c r="J87" s="236" t="str">
        <f>IF(ROW()&lt;=B$3,SUMIFS(I$103:I$50064,A$103:A$50064,K87,J$103:J$50064,L87),"")</f>
        <v/>
      </c>
      <c r="K87" s="110" t="str">
        <f t="shared" si="1"/>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IF(ROW()&lt;=B$3,SUMIF(A$107:A$10064,A88,I$107:I$10064),"")</f>
        <v/>
      </c>
      <c r="J88" s="236" t="str">
        <f>IF(ROW()&lt;=B$3,SUMIFS(I$103:I$50064,A$103:A$50064,K88,J$103:J$50064,L88),"")</f>
        <v/>
      </c>
      <c r="K88" s="110" t="str">
        <f t="shared" si="1"/>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IF(ROW()&lt;=B$3,SUMIF(A$107:A$10064,A89,I$107:I$10064),"")</f>
        <v/>
      </c>
      <c r="J89" s="236" t="str">
        <f>IF(ROW()&lt;=B$3,SUMIFS(I$103:I$50064,A$103:A$50064,K89,J$103:J$50064,L89),"")</f>
        <v/>
      </c>
      <c r="K89" s="110" t="str">
        <f t="shared" si="1"/>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IF(ROW()&lt;=B$3,SUMIF(A$107:A$10064,A90,I$107:I$10064),"")</f>
        <v/>
      </c>
      <c r="J90" s="236" t="str">
        <f>IF(ROW()&lt;=B$3,SUMIFS(I$103:I$50064,A$103:A$50064,K90,J$103:J$50064,L90),"")</f>
        <v/>
      </c>
      <c r="K90" s="110" t="str">
        <f t="shared" si="1"/>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IF(ROW()&lt;=B$3,SUMIF(A$107:A$10064,A91,I$107:I$10064),"")</f>
        <v/>
      </c>
      <c r="J91" s="236" t="str">
        <f>IF(ROW()&lt;=B$3,SUMIFS(I$103:I$50064,A$103:A$50064,K91,J$103:J$50064,L91),"")</f>
        <v/>
      </c>
      <c r="K91" s="110" t="str">
        <f t="shared" si="1"/>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IF(ROW()&lt;=B$3,SUMIF(A$107:A$10064,A92,I$107:I$10064),"")</f>
        <v/>
      </c>
      <c r="J92" s="236" t="str">
        <f>IF(ROW()&lt;=B$3,SUMIFS(I$103:I$50064,A$103:A$50064,K92,J$103:J$50064,L92),"")</f>
        <v/>
      </c>
      <c r="K92" s="110" t="str">
        <f t="shared" si="1"/>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IF(ROW()&lt;=B$3,SUMIF(A$107:A$10064,A93,I$107:I$10064),"")</f>
        <v/>
      </c>
      <c r="J93" s="236" t="str">
        <f>IF(ROW()&lt;=B$3,SUMIFS(I$103:I$50064,A$103:A$50064,K93,J$103:J$50064,L93),"")</f>
        <v/>
      </c>
      <c r="K93" s="110" t="str">
        <f t="shared" si="1"/>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IF(ROW()&lt;=B$3,SUMIF(A$107:A$10064,A94,I$107:I$10064),"")</f>
        <v/>
      </c>
      <c r="J94" s="236" t="str">
        <f>IF(ROW()&lt;=B$3,SUMIFS(I$103:I$50064,A$103:A$50064,K94,J$103:J$50064,L94),"")</f>
        <v/>
      </c>
      <c r="K94" s="110" t="str">
        <f t="shared" si="1"/>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71</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customHeight="1" x14ac:dyDescent="0.2">
      <c r="A107" s="14" t="s">
        <v>1517</v>
      </c>
      <c r="B107" s="14" t="s">
        <v>1518</v>
      </c>
      <c r="C107" s="14"/>
      <c r="D107" s="16">
        <v>45688</v>
      </c>
      <c r="E107" s="16"/>
      <c r="F107" s="14" t="s">
        <v>1519</v>
      </c>
      <c r="G107" s="14"/>
      <c r="H107" s="14" t="s">
        <v>1520</v>
      </c>
      <c r="I107" s="15">
        <v>22</v>
      </c>
      <c r="J107" s="77">
        <v>4</v>
      </c>
      <c r="K107" s="92"/>
    </row>
    <row r="108" spans="1:25" ht="12.75" x14ac:dyDescent="0.2">
      <c r="A108" s="14" t="s">
        <v>1517</v>
      </c>
      <c r="B108" s="14" t="s">
        <v>1569</v>
      </c>
      <c r="C108" s="14"/>
      <c r="D108" s="16">
        <v>45688</v>
      </c>
      <c r="E108" s="16"/>
      <c r="F108" s="14" t="s">
        <v>1519</v>
      </c>
      <c r="G108" s="14"/>
      <c r="H108" s="14" t="s">
        <v>1520</v>
      </c>
      <c r="I108" s="15">
        <v>23</v>
      </c>
      <c r="J108" s="77">
        <v>4</v>
      </c>
      <c r="K108" s="92"/>
    </row>
    <row r="109" spans="1:25" ht="12.75" x14ac:dyDescent="0.2">
      <c r="A109" s="14" t="s">
        <v>1517</v>
      </c>
      <c r="B109" s="14" t="s">
        <v>1570</v>
      </c>
      <c r="C109" s="14"/>
      <c r="D109" s="16">
        <v>45688</v>
      </c>
      <c r="E109" s="16"/>
      <c r="F109" s="14" t="s">
        <v>1519</v>
      </c>
      <c r="G109" s="14"/>
      <c r="H109" s="14" t="s">
        <v>1520</v>
      </c>
      <c r="I109" s="15">
        <v>11.15</v>
      </c>
      <c r="J109" s="77">
        <v>4</v>
      </c>
      <c r="K109" s="92"/>
    </row>
    <row r="110" spans="1:25" ht="22.5" x14ac:dyDescent="0.2">
      <c r="A110" s="14" t="s">
        <v>1517</v>
      </c>
      <c r="B110" s="14" t="s">
        <v>1522</v>
      </c>
      <c r="C110" s="14"/>
      <c r="D110" s="16">
        <v>45687</v>
      </c>
      <c r="E110" s="16"/>
      <c r="F110" s="14" t="s">
        <v>1573</v>
      </c>
      <c r="G110" s="14"/>
      <c r="H110" s="14" t="s">
        <v>1521</v>
      </c>
      <c r="I110" s="15">
        <v>4306.51</v>
      </c>
      <c r="J110" s="77">
        <v>4</v>
      </c>
      <c r="K110" s="92"/>
    </row>
    <row r="111" spans="1:25" ht="22.5" x14ac:dyDescent="0.2">
      <c r="A111" s="14" t="s">
        <v>1517</v>
      </c>
      <c r="B111" s="14" t="s">
        <v>1571</v>
      </c>
      <c r="C111" s="14"/>
      <c r="D111" s="16">
        <v>45687</v>
      </c>
      <c r="E111" s="16"/>
      <c r="F111" s="14" t="s">
        <v>1574</v>
      </c>
      <c r="G111" s="14"/>
      <c r="H111" s="14" t="s">
        <v>1572</v>
      </c>
      <c r="I111" s="15">
        <v>1430.09</v>
      </c>
      <c r="J111" s="77">
        <v>4</v>
      </c>
      <c r="K111" s="92"/>
    </row>
    <row r="112" spans="1:25" ht="12.75" x14ac:dyDescent="0.2">
      <c r="A112" s="14" t="s">
        <v>1517</v>
      </c>
      <c r="B112" s="14" t="s">
        <v>1584</v>
      </c>
      <c r="C112" s="14" t="s">
        <v>1585</v>
      </c>
      <c r="D112" s="16">
        <v>45691</v>
      </c>
      <c r="E112" s="16"/>
      <c r="F112" s="14" t="s">
        <v>1586</v>
      </c>
      <c r="G112" s="14"/>
      <c r="H112" s="14" t="s">
        <v>1587</v>
      </c>
      <c r="I112" s="15">
        <v>400</v>
      </c>
      <c r="J112" s="77">
        <v>5</v>
      </c>
      <c r="K112" s="92"/>
    </row>
    <row r="113" spans="1:11" ht="12.75" x14ac:dyDescent="0.2">
      <c r="A113" s="14" t="s">
        <v>1517</v>
      </c>
      <c r="B113" s="14" t="s">
        <v>1541</v>
      </c>
      <c r="C113" s="14" t="s">
        <v>1542</v>
      </c>
      <c r="D113" s="16">
        <v>45672</v>
      </c>
      <c r="E113" s="16"/>
      <c r="F113" s="14" t="s">
        <v>1544</v>
      </c>
      <c r="G113" s="14"/>
      <c r="H113" s="14" t="s">
        <v>1543</v>
      </c>
      <c r="I113" s="15">
        <v>1300.81</v>
      </c>
      <c r="J113" s="77">
        <v>5</v>
      </c>
      <c r="K113" s="92"/>
    </row>
    <row r="114" spans="1:11" ht="12.75" x14ac:dyDescent="0.2">
      <c r="A114" s="14" t="s">
        <v>1517</v>
      </c>
      <c r="B114" s="14" t="s">
        <v>1631</v>
      </c>
      <c r="C114" s="14" t="s">
        <v>1632</v>
      </c>
      <c r="D114" s="16">
        <v>45708</v>
      </c>
      <c r="E114" s="16"/>
      <c r="F114" s="14" t="s">
        <v>1633</v>
      </c>
      <c r="G114" s="14"/>
      <c r="H114" s="14" t="s">
        <v>1634</v>
      </c>
      <c r="I114" s="15">
        <v>1200</v>
      </c>
      <c r="J114" s="77">
        <v>5</v>
      </c>
      <c r="K114" s="92"/>
    </row>
    <row r="115" spans="1:11" ht="12.75" x14ac:dyDescent="0.2">
      <c r="A115" s="14" t="s">
        <v>1517</v>
      </c>
      <c r="B115" s="14" t="s">
        <v>1547</v>
      </c>
      <c r="C115" s="14" t="s">
        <v>1548</v>
      </c>
      <c r="D115" s="16">
        <v>45671</v>
      </c>
      <c r="E115" s="16"/>
      <c r="F115" s="14" t="s">
        <v>1546</v>
      </c>
      <c r="G115" s="14"/>
      <c r="H115" s="14" t="s">
        <v>1545</v>
      </c>
      <c r="I115" s="15">
        <v>800</v>
      </c>
      <c r="J115" s="77">
        <v>5</v>
      </c>
      <c r="K115" s="92"/>
    </row>
    <row r="116" spans="1:11" ht="22.5" x14ac:dyDescent="0.2">
      <c r="A116" s="14" t="s">
        <v>1517</v>
      </c>
      <c r="B116" s="14" t="s">
        <v>1596</v>
      </c>
      <c r="C116" s="14" t="s">
        <v>1597</v>
      </c>
      <c r="D116" s="16">
        <v>45698</v>
      </c>
      <c r="E116" s="16"/>
      <c r="F116" s="14" t="s">
        <v>1598</v>
      </c>
      <c r="G116" s="14"/>
      <c r="H116" s="14" t="s">
        <v>1545</v>
      </c>
      <c r="I116" s="15">
        <v>400</v>
      </c>
      <c r="J116" s="77">
        <v>5</v>
      </c>
      <c r="K116" s="92"/>
    </row>
    <row r="117" spans="1:11" ht="22.5" x14ac:dyDescent="0.2">
      <c r="A117" s="14" t="s">
        <v>1517</v>
      </c>
      <c r="B117" s="14" t="s">
        <v>1599</v>
      </c>
      <c r="C117" s="14" t="s">
        <v>1600</v>
      </c>
      <c r="D117" s="16">
        <v>45698</v>
      </c>
      <c r="E117" s="16"/>
      <c r="F117" s="14" t="s">
        <v>1601</v>
      </c>
      <c r="G117" s="14"/>
      <c r="H117" s="14" t="s">
        <v>1545</v>
      </c>
      <c r="I117" s="15">
        <v>300</v>
      </c>
      <c r="J117" s="77">
        <v>5</v>
      </c>
      <c r="K117" s="92"/>
    </row>
    <row r="118" spans="1:11" ht="12.75" x14ac:dyDescent="0.2">
      <c r="A118" s="14" t="s">
        <v>1517</v>
      </c>
      <c r="B118" s="14" t="s">
        <v>1528</v>
      </c>
      <c r="C118" s="14" t="s">
        <v>1529</v>
      </c>
      <c r="D118" s="16">
        <v>45665</v>
      </c>
      <c r="E118" s="16"/>
      <c r="F118" s="14" t="s">
        <v>1532</v>
      </c>
      <c r="G118" s="14" t="s">
        <v>1530</v>
      </c>
      <c r="H118" s="14" t="s">
        <v>1531</v>
      </c>
      <c r="I118" s="15">
        <v>30.75</v>
      </c>
      <c r="J118" s="77">
        <v>4</v>
      </c>
      <c r="K118" s="92"/>
    </row>
    <row r="119" spans="1:11" ht="12.75" x14ac:dyDescent="0.2">
      <c r="A119" s="14" t="s">
        <v>1517</v>
      </c>
      <c r="B119" s="14" t="s">
        <v>1581</v>
      </c>
      <c r="C119" s="14" t="s">
        <v>1582</v>
      </c>
      <c r="D119" s="16">
        <v>45691</v>
      </c>
      <c r="E119" s="16"/>
      <c r="F119" s="14" t="s">
        <v>1583</v>
      </c>
      <c r="G119" s="14" t="s">
        <v>1530</v>
      </c>
      <c r="H119" s="14" t="s">
        <v>1531</v>
      </c>
      <c r="I119" s="15">
        <v>30.75</v>
      </c>
      <c r="J119" s="77">
        <v>4</v>
      </c>
      <c r="K119" s="92"/>
    </row>
    <row r="120" spans="1:11" ht="12.75" x14ac:dyDescent="0.2">
      <c r="A120" s="14" t="s">
        <v>1517</v>
      </c>
      <c r="B120" s="14" t="s">
        <v>1549</v>
      </c>
      <c r="C120" s="14" t="s">
        <v>1550</v>
      </c>
      <c r="D120" s="16">
        <v>45678</v>
      </c>
      <c r="E120" s="16"/>
      <c r="F120" s="14" t="s">
        <v>1553</v>
      </c>
      <c r="G120" s="14" t="s">
        <v>1551</v>
      </c>
      <c r="H120" s="14" t="s">
        <v>1552</v>
      </c>
      <c r="I120" s="15">
        <v>34.85</v>
      </c>
      <c r="J120" s="77">
        <v>4</v>
      </c>
      <c r="K120" s="92"/>
    </row>
    <row r="121" spans="1:11" ht="12.75" x14ac:dyDescent="0.2">
      <c r="A121" s="14" t="s">
        <v>1517</v>
      </c>
      <c r="B121" s="14" t="s">
        <v>1628</v>
      </c>
      <c r="C121" s="14" t="s">
        <v>1629</v>
      </c>
      <c r="D121" s="16">
        <v>45708</v>
      </c>
      <c r="E121" s="16"/>
      <c r="F121" s="14" t="s">
        <v>1630</v>
      </c>
      <c r="G121" s="14" t="s">
        <v>1551</v>
      </c>
      <c r="H121" s="14" t="s">
        <v>1552</v>
      </c>
      <c r="I121" s="15">
        <v>35.299999999999997</v>
      </c>
      <c r="J121" s="77">
        <v>4</v>
      </c>
      <c r="K121" s="92"/>
    </row>
    <row r="122" spans="1:11" ht="12.75" x14ac:dyDescent="0.2">
      <c r="A122" s="14" t="s">
        <v>1517</v>
      </c>
      <c r="B122" s="14" t="s">
        <v>1523</v>
      </c>
      <c r="C122" s="14" t="s">
        <v>1524</v>
      </c>
      <c r="D122" s="16">
        <v>45665</v>
      </c>
      <c r="E122" s="16"/>
      <c r="F122" s="14" t="s">
        <v>1525</v>
      </c>
      <c r="G122" s="14" t="s">
        <v>1526</v>
      </c>
      <c r="H122" s="14" t="s">
        <v>1527</v>
      </c>
      <c r="I122" s="15">
        <v>799.5</v>
      </c>
      <c r="J122" s="77">
        <v>4</v>
      </c>
      <c r="K122" s="92"/>
    </row>
    <row r="123" spans="1:11" ht="12.75" x14ac:dyDescent="0.2">
      <c r="A123" s="14" t="s">
        <v>1517</v>
      </c>
      <c r="B123" s="14" t="s">
        <v>1588</v>
      </c>
      <c r="C123" s="14" t="s">
        <v>1589</v>
      </c>
      <c r="D123" s="16">
        <v>45698</v>
      </c>
      <c r="E123" s="16"/>
      <c r="F123" s="14" t="s">
        <v>1590</v>
      </c>
      <c r="G123" s="14" t="s">
        <v>1526</v>
      </c>
      <c r="H123" s="14" t="s">
        <v>1527</v>
      </c>
      <c r="I123" s="15">
        <v>799.5</v>
      </c>
      <c r="J123" s="77">
        <v>4</v>
      </c>
      <c r="K123" s="92"/>
    </row>
    <row r="124" spans="1:11" ht="22.5" x14ac:dyDescent="0.2">
      <c r="A124" s="14" t="s">
        <v>1517</v>
      </c>
      <c r="B124" s="14" t="s">
        <v>1566</v>
      </c>
      <c r="C124" s="14" t="s">
        <v>1567</v>
      </c>
      <c r="D124" s="16">
        <v>45685</v>
      </c>
      <c r="E124" s="16"/>
      <c r="F124" s="14" t="s">
        <v>1568</v>
      </c>
      <c r="G124" s="14" t="s">
        <v>1564</v>
      </c>
      <c r="H124" s="14" t="s">
        <v>1565</v>
      </c>
      <c r="I124" s="15">
        <v>1200</v>
      </c>
      <c r="J124" s="77">
        <v>4</v>
      </c>
      <c r="K124" s="92"/>
    </row>
    <row r="125" spans="1:11" ht="22.5" x14ac:dyDescent="0.2">
      <c r="A125" s="14" t="s">
        <v>1517</v>
      </c>
      <c r="B125" s="14" t="s">
        <v>1643</v>
      </c>
      <c r="C125" s="14" t="s">
        <v>1644</v>
      </c>
      <c r="D125" s="16">
        <v>45713</v>
      </c>
      <c r="E125" s="16"/>
      <c r="F125" s="14" t="s">
        <v>1645</v>
      </c>
      <c r="G125" s="14" t="s">
        <v>1564</v>
      </c>
      <c r="H125" s="14" t="s">
        <v>1565</v>
      </c>
      <c r="I125" s="15">
        <v>1200</v>
      </c>
      <c r="J125" s="77">
        <v>4</v>
      </c>
      <c r="K125" s="92"/>
    </row>
    <row r="126" spans="1:11" ht="22.5" x14ac:dyDescent="0.2">
      <c r="A126" s="14" t="s">
        <v>1517</v>
      </c>
      <c r="B126" s="14" t="s">
        <v>1535</v>
      </c>
      <c r="C126" s="14" t="s">
        <v>1536</v>
      </c>
      <c r="D126" s="16">
        <v>45671</v>
      </c>
      <c r="E126" s="16"/>
      <c r="F126" s="14" t="s">
        <v>1537</v>
      </c>
      <c r="G126" s="14" t="s">
        <v>1533</v>
      </c>
      <c r="H126" s="14" t="s">
        <v>1534</v>
      </c>
      <c r="I126" s="15">
        <v>1427</v>
      </c>
      <c r="J126" s="77">
        <v>4</v>
      </c>
      <c r="K126" s="92"/>
    </row>
    <row r="127" spans="1:11" ht="22.5" x14ac:dyDescent="0.2">
      <c r="A127" s="14" t="s">
        <v>1517</v>
      </c>
      <c r="B127" s="14" t="s">
        <v>1575</v>
      </c>
      <c r="C127" s="14" t="s">
        <v>1576</v>
      </c>
      <c r="D127" s="16">
        <v>45691</v>
      </c>
      <c r="E127" s="16"/>
      <c r="F127" s="14" t="s">
        <v>1577</v>
      </c>
      <c r="G127" s="14" t="s">
        <v>1533</v>
      </c>
      <c r="H127" s="14" t="s">
        <v>1534</v>
      </c>
      <c r="I127" s="15">
        <v>1427</v>
      </c>
      <c r="J127" s="77">
        <v>4</v>
      </c>
      <c r="K127" s="92"/>
    </row>
    <row r="128" spans="1:11" ht="33.75" x14ac:dyDescent="0.2">
      <c r="A128" s="14" t="s">
        <v>1517</v>
      </c>
      <c r="B128" s="14" t="s">
        <v>1538</v>
      </c>
      <c r="C128" s="14" t="s">
        <v>1539</v>
      </c>
      <c r="D128" s="16">
        <v>45671</v>
      </c>
      <c r="E128" s="16"/>
      <c r="F128" s="14" t="s">
        <v>1540</v>
      </c>
      <c r="G128" s="14" t="s">
        <v>1533</v>
      </c>
      <c r="H128" s="14" t="s">
        <v>1534</v>
      </c>
      <c r="I128" s="15">
        <v>642.48</v>
      </c>
      <c r="J128" s="77">
        <v>4</v>
      </c>
      <c r="K128" s="92"/>
    </row>
    <row r="129" spans="1:11" ht="33.75" x14ac:dyDescent="0.2">
      <c r="A129" s="14" t="s">
        <v>1517</v>
      </c>
      <c r="B129" s="14" t="s">
        <v>1578</v>
      </c>
      <c r="C129" s="14" t="s">
        <v>1579</v>
      </c>
      <c r="D129" s="16">
        <v>45691</v>
      </c>
      <c r="E129" s="16"/>
      <c r="F129" s="14" t="s">
        <v>1580</v>
      </c>
      <c r="G129" s="14" t="s">
        <v>1533</v>
      </c>
      <c r="H129" s="14" t="s">
        <v>1534</v>
      </c>
      <c r="I129" s="15">
        <v>642.48</v>
      </c>
      <c r="J129" s="77">
        <v>4</v>
      </c>
      <c r="K129" s="92"/>
    </row>
    <row r="130" spans="1:11" ht="22.5" x14ac:dyDescent="0.2">
      <c r="A130" s="14" t="s">
        <v>1517</v>
      </c>
      <c r="B130" s="14" t="s">
        <v>1605</v>
      </c>
      <c r="C130" s="14" t="s">
        <v>1606</v>
      </c>
      <c r="D130" s="16">
        <v>45699</v>
      </c>
      <c r="E130" s="16"/>
      <c r="F130" s="14" t="s">
        <v>1607</v>
      </c>
      <c r="G130" s="14" t="s">
        <v>1608</v>
      </c>
      <c r="H130" s="14" t="s">
        <v>1609</v>
      </c>
      <c r="I130" s="15">
        <v>250</v>
      </c>
      <c r="J130" s="77">
        <v>5</v>
      </c>
      <c r="K130" s="92"/>
    </row>
    <row r="131" spans="1:11" ht="33.75" x14ac:dyDescent="0.2">
      <c r="A131" s="14" t="s">
        <v>1517</v>
      </c>
      <c r="B131" s="14" t="s">
        <v>1554</v>
      </c>
      <c r="C131" s="14" t="s">
        <v>1555</v>
      </c>
      <c r="D131" s="16">
        <v>45681</v>
      </c>
      <c r="E131" s="16"/>
      <c r="F131" s="14" t="s">
        <v>1556</v>
      </c>
      <c r="G131" s="14" t="s">
        <v>1557</v>
      </c>
      <c r="H131" s="14" t="s">
        <v>1558</v>
      </c>
      <c r="I131" s="15">
        <v>258.3</v>
      </c>
      <c r="J131" s="77">
        <v>5</v>
      </c>
      <c r="K131" s="92"/>
    </row>
    <row r="132" spans="1:11" ht="22.5" x14ac:dyDescent="0.2">
      <c r="A132" s="14" t="s">
        <v>1517</v>
      </c>
      <c r="B132" s="14" t="s">
        <v>1559</v>
      </c>
      <c r="C132" s="14" t="s">
        <v>1560</v>
      </c>
      <c r="D132" s="16">
        <v>45685</v>
      </c>
      <c r="E132" s="16"/>
      <c r="F132" s="14" t="s">
        <v>1561</v>
      </c>
      <c r="G132" s="14" t="s">
        <v>1562</v>
      </c>
      <c r="H132" s="14" t="s">
        <v>1563</v>
      </c>
      <c r="I132" s="15">
        <v>1021</v>
      </c>
      <c r="J132" s="77">
        <v>3</v>
      </c>
      <c r="K132" s="92"/>
    </row>
    <row r="133" spans="1:11" ht="22.5" x14ac:dyDescent="0.2">
      <c r="A133" s="14" t="s">
        <v>1517</v>
      </c>
      <c r="B133" s="14" t="s">
        <v>1591</v>
      </c>
      <c r="C133" s="14" t="s">
        <v>1592</v>
      </c>
      <c r="D133" s="16">
        <v>45698</v>
      </c>
      <c r="E133" s="16"/>
      <c r="F133" s="14" t="s">
        <v>1593</v>
      </c>
      <c r="G133" s="14" t="s">
        <v>1594</v>
      </c>
      <c r="H133" s="14" t="s">
        <v>1595</v>
      </c>
      <c r="I133" s="15">
        <v>3128</v>
      </c>
      <c r="J133" s="77">
        <v>3</v>
      </c>
      <c r="K133" s="92"/>
    </row>
    <row r="134" spans="1:11" ht="22.5" x14ac:dyDescent="0.2">
      <c r="A134" s="14" t="s">
        <v>1517</v>
      </c>
      <c r="B134" s="14" t="s">
        <v>1610</v>
      </c>
      <c r="C134" s="14" t="s">
        <v>1611</v>
      </c>
      <c r="D134" s="16">
        <v>45705</v>
      </c>
      <c r="E134" s="16"/>
      <c r="F134" s="14" t="s">
        <v>1612</v>
      </c>
      <c r="G134" s="14" t="s">
        <v>1613</v>
      </c>
      <c r="H134" s="14" t="s">
        <v>1614</v>
      </c>
      <c r="I134" s="15">
        <v>1000</v>
      </c>
      <c r="J134" s="77">
        <v>3</v>
      </c>
      <c r="K134" s="92"/>
    </row>
    <row r="135" spans="1:11" ht="22.5" x14ac:dyDescent="0.2">
      <c r="A135" s="14" t="s">
        <v>1517</v>
      </c>
      <c r="B135" s="14" t="s">
        <v>1615</v>
      </c>
      <c r="C135" s="14" t="s">
        <v>1616</v>
      </c>
      <c r="D135" s="16">
        <v>45708</v>
      </c>
      <c r="E135" s="16"/>
      <c r="F135" s="14" t="s">
        <v>1617</v>
      </c>
      <c r="G135" s="14" t="s">
        <v>1618</v>
      </c>
      <c r="H135" s="14" t="s">
        <v>1619</v>
      </c>
      <c r="I135" s="15">
        <v>254.57</v>
      </c>
      <c r="J135" s="77">
        <v>3</v>
      </c>
      <c r="K135" s="92"/>
    </row>
    <row r="136" spans="1:11" ht="22.5" x14ac:dyDescent="0.2">
      <c r="A136" s="14" t="s">
        <v>1517</v>
      </c>
      <c r="B136" s="14" t="s">
        <v>1635</v>
      </c>
      <c r="C136" s="14" t="s">
        <v>1616</v>
      </c>
      <c r="D136" s="16">
        <v>45714</v>
      </c>
      <c r="E136" s="16"/>
      <c r="F136" s="14" t="s">
        <v>1622</v>
      </c>
      <c r="G136" s="14" t="s">
        <v>1636</v>
      </c>
      <c r="H136" s="14" t="s">
        <v>1637</v>
      </c>
      <c r="I136" s="15">
        <v>258.5</v>
      </c>
      <c r="J136" s="77">
        <v>3</v>
      </c>
      <c r="K136" s="92"/>
    </row>
    <row r="137" spans="1:11" ht="22.5" x14ac:dyDescent="0.2">
      <c r="A137" s="14" t="s">
        <v>1517</v>
      </c>
      <c r="B137" s="14" t="s">
        <v>1620</v>
      </c>
      <c r="C137" s="14" t="s">
        <v>1621</v>
      </c>
      <c r="D137" s="16">
        <v>45708</v>
      </c>
      <c r="E137" s="16"/>
      <c r="F137" s="14" t="s">
        <v>1622</v>
      </c>
      <c r="G137" s="14" t="s">
        <v>1623</v>
      </c>
      <c r="H137" s="14" t="s">
        <v>1624</v>
      </c>
      <c r="I137" s="15">
        <v>269.04000000000002</v>
      </c>
      <c r="J137" s="77">
        <v>3</v>
      </c>
      <c r="K137" s="92"/>
    </row>
    <row r="138" spans="1:11" ht="22.5" x14ac:dyDescent="0.2">
      <c r="A138" s="14" t="s">
        <v>1517</v>
      </c>
      <c r="B138" s="14" t="s">
        <v>1638</v>
      </c>
      <c r="C138" s="14" t="s">
        <v>1639</v>
      </c>
      <c r="D138" s="16">
        <v>45714</v>
      </c>
      <c r="E138" s="16"/>
      <c r="F138" s="14" t="s">
        <v>1640</v>
      </c>
      <c r="G138" s="14" t="s">
        <v>1641</v>
      </c>
      <c r="H138" s="14" t="s">
        <v>1642</v>
      </c>
      <c r="I138" s="15">
        <v>558.12</v>
      </c>
      <c r="J138" s="77">
        <v>3</v>
      </c>
      <c r="K138" s="92"/>
    </row>
    <row r="139" spans="1:11" ht="22.5" x14ac:dyDescent="0.2">
      <c r="A139" s="14" t="s">
        <v>1517</v>
      </c>
      <c r="B139" s="14" t="s">
        <v>1602</v>
      </c>
      <c r="C139" s="14" t="s">
        <v>1603</v>
      </c>
      <c r="D139" s="16">
        <v>45699</v>
      </c>
      <c r="E139" s="16"/>
      <c r="F139" s="14" t="s">
        <v>1604</v>
      </c>
      <c r="G139" s="14" t="s">
        <v>1562</v>
      </c>
      <c r="H139" s="14" t="s">
        <v>1563</v>
      </c>
      <c r="I139" s="15">
        <v>557</v>
      </c>
      <c r="J139" s="77">
        <v>3</v>
      </c>
      <c r="K139" s="92"/>
    </row>
    <row r="140" spans="1:11" ht="22.5" x14ac:dyDescent="0.2">
      <c r="A140" s="14" t="s">
        <v>1517</v>
      </c>
      <c r="B140" s="14" t="s">
        <v>1625</v>
      </c>
      <c r="C140" s="14" t="s">
        <v>1626</v>
      </c>
      <c r="D140" s="16">
        <v>45708</v>
      </c>
      <c r="E140" s="16"/>
      <c r="F140" s="14" t="s">
        <v>1627</v>
      </c>
      <c r="G140" s="14" t="s">
        <v>1562</v>
      </c>
      <c r="H140" s="14" t="s">
        <v>1563</v>
      </c>
      <c r="I140" s="15">
        <v>640</v>
      </c>
      <c r="J140" s="77">
        <v>3</v>
      </c>
      <c r="K140" s="92"/>
    </row>
    <row r="141" spans="1:11" ht="22.5" x14ac:dyDescent="0.2">
      <c r="A141" s="14" t="s">
        <v>1517</v>
      </c>
      <c r="B141" s="14" t="s">
        <v>1646</v>
      </c>
      <c r="C141" s="14"/>
      <c r="D141" s="16">
        <v>45699</v>
      </c>
      <c r="E141" s="16"/>
      <c r="F141" s="14" t="s">
        <v>1647</v>
      </c>
      <c r="G141" s="14"/>
      <c r="H141" s="14" t="s">
        <v>1648</v>
      </c>
      <c r="I141" s="15">
        <v>43.8</v>
      </c>
      <c r="J141" s="77">
        <v>4</v>
      </c>
      <c r="K141" s="92"/>
    </row>
    <row r="142" spans="1:11" ht="22.5" x14ac:dyDescent="0.2">
      <c r="A142" s="14" t="s">
        <v>1517</v>
      </c>
      <c r="B142" s="14" t="s">
        <v>1649</v>
      </c>
      <c r="C142" s="14"/>
      <c r="D142" s="16">
        <v>45699</v>
      </c>
      <c r="E142" s="16"/>
      <c r="F142" s="14" t="s">
        <v>1652</v>
      </c>
      <c r="G142" s="14"/>
      <c r="H142" s="14" t="s">
        <v>1650</v>
      </c>
      <c r="I142" s="15">
        <v>226.54</v>
      </c>
      <c r="J142" s="77">
        <v>4</v>
      </c>
      <c r="K142" s="92"/>
    </row>
    <row r="143" spans="1:11" ht="33.75" x14ac:dyDescent="0.2">
      <c r="A143" s="14" t="s">
        <v>1517</v>
      </c>
      <c r="B143" s="14" t="s">
        <v>1651</v>
      </c>
      <c r="C143" s="14"/>
      <c r="D143" s="16">
        <v>45699</v>
      </c>
      <c r="E143" s="16"/>
      <c r="F143" s="14" t="s">
        <v>1653</v>
      </c>
      <c r="G143" s="14"/>
      <c r="H143" s="14" t="s">
        <v>1654</v>
      </c>
      <c r="I143" s="15">
        <v>141.04</v>
      </c>
      <c r="J143" s="77">
        <v>4</v>
      </c>
      <c r="K143" s="92"/>
    </row>
    <row r="144" spans="1:11" ht="22.5" x14ac:dyDescent="0.2">
      <c r="A144" s="14" t="s">
        <v>1517</v>
      </c>
      <c r="B144" s="14" t="s">
        <v>1655</v>
      </c>
      <c r="C144" s="14"/>
      <c r="D144" s="16">
        <v>45699</v>
      </c>
      <c r="E144" s="16"/>
      <c r="F144" s="14" t="s">
        <v>1656</v>
      </c>
      <c r="G144" s="14"/>
      <c r="H144" s="14" t="s">
        <v>1657</v>
      </c>
      <c r="I144" s="15">
        <v>311.66000000000003</v>
      </c>
      <c r="J144" s="77">
        <v>4</v>
      </c>
      <c r="K144" s="92"/>
    </row>
    <row r="145" spans="1:11" ht="22.5" x14ac:dyDescent="0.2">
      <c r="A145" s="14" t="s">
        <v>1517</v>
      </c>
      <c r="B145" s="14" t="s">
        <v>1658</v>
      </c>
      <c r="C145" s="14"/>
      <c r="D145" s="16">
        <v>45699</v>
      </c>
      <c r="E145" s="16"/>
      <c r="F145" s="14" t="s">
        <v>1659</v>
      </c>
      <c r="G145" s="14"/>
      <c r="H145" s="14" t="s">
        <v>1660</v>
      </c>
      <c r="I145" s="15">
        <v>194.44</v>
      </c>
      <c r="J145" s="77">
        <v>4</v>
      </c>
      <c r="K145" s="92"/>
    </row>
    <row r="146" spans="1:11" ht="22.5" x14ac:dyDescent="0.2">
      <c r="A146" s="14" t="s">
        <v>1517</v>
      </c>
      <c r="B146" s="14" t="s">
        <v>1661</v>
      </c>
      <c r="C146" s="14"/>
      <c r="D146" s="16">
        <v>45708</v>
      </c>
      <c r="E146" s="16"/>
      <c r="F146" s="14" t="s">
        <v>1662</v>
      </c>
      <c r="G146" s="14"/>
      <c r="H146" s="14" t="s">
        <v>1663</v>
      </c>
      <c r="I146" s="15">
        <v>87.44</v>
      </c>
      <c r="J146" s="77">
        <v>3</v>
      </c>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ht="12.75" x14ac:dyDescent="0.2">
      <c r="A4489" s="14"/>
      <c r="B4489" s="14"/>
      <c r="C4489" s="14"/>
      <c r="D4489" s="16"/>
      <c r="E4489" s="16"/>
      <c r="F4489" s="14"/>
      <c r="G4489" s="14"/>
      <c r="H4489" s="14"/>
      <c r="I4489" s="15"/>
      <c r="J4489" s="77"/>
      <c r="K4489" s="92"/>
    </row>
    <row r="4490" spans="1:11" ht="12.75" x14ac:dyDescent="0.2">
      <c r="A4490" s="14"/>
      <c r="B4490" s="14"/>
      <c r="C4490" s="14"/>
      <c r="D4490" s="16"/>
      <c r="E4490" s="16"/>
      <c r="F4490" s="14"/>
      <c r="G4490" s="14"/>
      <c r="H4490" s="14"/>
      <c r="I4490" s="15"/>
      <c r="J4490" s="77"/>
      <c r="K4490" s="92"/>
    </row>
    <row r="4491" spans="1:11" ht="12.75" x14ac:dyDescent="0.2">
      <c r="A4491" s="14"/>
      <c r="B4491" s="14"/>
      <c r="C4491" s="14"/>
      <c r="D4491" s="16"/>
      <c r="E4491" s="16"/>
      <c r="F4491" s="14"/>
      <c r="G4491" s="14"/>
      <c r="H4491" s="14"/>
      <c r="I4491" s="15"/>
      <c r="J4491" s="77"/>
      <c r="K4491" s="92"/>
    </row>
    <row r="4492" spans="1:11" ht="12.75" x14ac:dyDescent="0.2">
      <c r="A4492" s="14"/>
      <c r="B4492" s="14"/>
      <c r="C4492" s="14"/>
      <c r="D4492" s="16"/>
      <c r="E4492" s="16"/>
      <c r="F4492" s="14"/>
      <c r="G4492" s="14"/>
      <c r="H4492" s="14"/>
      <c r="I4492" s="15"/>
      <c r="J4492" s="77"/>
      <c r="K4492" s="92"/>
    </row>
    <row r="4493" spans="1:11" ht="12.75" x14ac:dyDescent="0.2">
      <c r="A4493" s="14"/>
      <c r="B4493" s="14"/>
      <c r="C4493" s="14"/>
      <c r="D4493" s="16"/>
      <c r="E4493" s="16"/>
      <c r="F4493" s="14"/>
      <c r="G4493" s="14"/>
      <c r="H4493" s="14"/>
      <c r="I4493" s="15"/>
      <c r="J4493" s="77"/>
      <c r="K4493" s="92"/>
    </row>
    <row r="4494" spans="1:11" ht="12.75" x14ac:dyDescent="0.2">
      <c r="A4494" s="14"/>
      <c r="B4494" s="14"/>
      <c r="C4494" s="14"/>
      <c r="D4494" s="16"/>
      <c r="E4494" s="16"/>
      <c r="F4494" s="14"/>
      <c r="G4494" s="14"/>
      <c r="H4494" s="14"/>
      <c r="I4494" s="15"/>
      <c r="J4494" s="77"/>
      <c r="K4494" s="92"/>
    </row>
    <row r="4495" spans="1:11" ht="12.75" x14ac:dyDescent="0.2">
      <c r="A4495" s="14"/>
      <c r="B4495" s="14"/>
      <c r="C4495" s="14"/>
      <c r="D4495" s="16"/>
      <c r="E4495" s="16"/>
      <c r="F4495" s="14"/>
      <c r="G4495" s="14"/>
      <c r="H4495" s="14"/>
      <c r="I4495" s="15"/>
      <c r="J4495" s="77"/>
      <c r="K4495" s="92"/>
    </row>
    <row r="4496" spans="1:11" ht="12.75" x14ac:dyDescent="0.2">
      <c r="A4496" s="14"/>
      <c r="B4496" s="14"/>
      <c r="C4496" s="14"/>
      <c r="D4496" s="16"/>
      <c r="E4496" s="16"/>
      <c r="F4496" s="14"/>
      <c r="G4496" s="14"/>
      <c r="H4496" s="14"/>
      <c r="I4496" s="15"/>
      <c r="J4496" s="77"/>
      <c r="K4496" s="92"/>
    </row>
    <row r="4497" spans="1:11" ht="12.75" x14ac:dyDescent="0.2">
      <c r="A4497" s="14"/>
      <c r="B4497" s="14"/>
      <c r="C4497" s="14"/>
      <c r="D4497" s="16"/>
      <c r="E4497" s="16"/>
      <c r="F4497" s="14"/>
      <c r="G4497" s="14"/>
      <c r="H4497" s="14"/>
      <c r="I4497" s="15"/>
      <c r="J4497" s="77"/>
      <c r="K4497" s="92"/>
    </row>
    <row r="4498" spans="1:11" ht="12.75" x14ac:dyDescent="0.2">
      <c r="A4498" s="14"/>
      <c r="B4498" s="14"/>
      <c r="C4498" s="14"/>
      <c r="D4498" s="16"/>
      <c r="E4498" s="16"/>
      <c r="F4498" s="14"/>
      <c r="G4498" s="14"/>
      <c r="H4498" s="14"/>
      <c r="I4498" s="15"/>
      <c r="J4498" s="77"/>
      <c r="K4498" s="92"/>
    </row>
    <row r="4499" spans="1:11" ht="12.75" x14ac:dyDescent="0.2">
      <c r="A4499" s="14"/>
      <c r="B4499" s="14"/>
      <c r="C4499" s="14"/>
      <c r="D4499" s="16"/>
      <c r="E4499" s="16"/>
      <c r="F4499" s="14"/>
      <c r="G4499" s="14"/>
      <c r="H4499" s="14"/>
      <c r="I4499" s="15"/>
      <c r="J4499" s="77"/>
      <c r="K4499" s="92"/>
    </row>
    <row r="4500" spans="1:11" ht="12.75" x14ac:dyDescent="0.2">
      <c r="A4500" s="14"/>
      <c r="B4500" s="14"/>
      <c r="C4500" s="14"/>
      <c r="D4500" s="16"/>
      <c r="E4500" s="16"/>
      <c r="F4500" s="14"/>
      <c r="G4500" s="14"/>
      <c r="H4500" s="14"/>
      <c r="I4500" s="15"/>
      <c r="J4500" s="77"/>
      <c r="K4500" s="92"/>
    </row>
    <row r="4501" spans="1:11" ht="12.75" x14ac:dyDescent="0.2">
      <c r="A4501" s="14"/>
      <c r="B4501" s="14"/>
      <c r="C4501" s="14"/>
      <c r="D4501" s="16"/>
      <c r="E4501" s="16"/>
      <c r="F4501" s="14"/>
      <c r="G4501" s="14"/>
      <c r="H4501" s="14"/>
      <c r="I4501" s="15"/>
      <c r="J4501" s="77"/>
      <c r="K4501" s="92"/>
    </row>
    <row r="4502" spans="1:11" ht="12.75" x14ac:dyDescent="0.2">
      <c r="A4502" s="14"/>
      <c r="B4502" s="14"/>
      <c r="C4502" s="14"/>
      <c r="D4502" s="16"/>
      <c r="E4502" s="16"/>
      <c r="F4502" s="14"/>
      <c r="G4502" s="14"/>
      <c r="H4502" s="14"/>
      <c r="I4502" s="15"/>
      <c r="J4502" s="77"/>
      <c r="K4502" s="92"/>
    </row>
    <row r="4503" spans="1:11" ht="12.75" x14ac:dyDescent="0.2">
      <c r="A4503" s="14"/>
      <c r="B4503" s="14"/>
      <c r="C4503" s="14"/>
      <c r="D4503" s="16"/>
      <c r="E4503" s="16"/>
      <c r="F4503" s="14"/>
      <c r="G4503" s="14"/>
      <c r="H4503" s="14"/>
      <c r="I4503" s="15"/>
      <c r="J4503" s="77"/>
      <c r="K4503" s="92"/>
    </row>
    <row r="4504" spans="1:11" ht="12.75" x14ac:dyDescent="0.2">
      <c r="A4504" s="14"/>
      <c r="B4504" s="14"/>
      <c r="C4504" s="14"/>
      <c r="D4504" s="16"/>
      <c r="E4504" s="16"/>
      <c r="F4504" s="14"/>
      <c r="G4504" s="14"/>
      <c r="H4504" s="14"/>
      <c r="I4504" s="15"/>
      <c r="J4504" s="77"/>
      <c r="K4504" s="92"/>
    </row>
    <row r="4505" spans="1:11" ht="12.75" x14ac:dyDescent="0.2">
      <c r="A4505" s="14"/>
      <c r="B4505" s="14"/>
      <c r="C4505" s="14"/>
      <c r="D4505" s="16"/>
      <c r="E4505" s="16"/>
      <c r="F4505" s="14"/>
      <c r="G4505" s="14"/>
      <c r="H4505" s="14"/>
      <c r="I4505" s="15"/>
      <c r="J4505" s="77"/>
      <c r="K4505" s="92"/>
    </row>
    <row r="4506" spans="1:11" ht="12.75" x14ac:dyDescent="0.2">
      <c r="A4506" s="14"/>
      <c r="B4506" s="14"/>
      <c r="C4506" s="14"/>
      <c r="D4506" s="16"/>
      <c r="E4506" s="16"/>
      <c r="F4506" s="14"/>
      <c r="G4506" s="14"/>
      <c r="H4506" s="14"/>
      <c r="I4506" s="15"/>
      <c r="J4506" s="77"/>
      <c r="K4506" s="92"/>
    </row>
    <row r="4507" spans="1:11" ht="12.75" x14ac:dyDescent="0.2">
      <c r="A4507" s="14"/>
      <c r="B4507" s="14"/>
      <c r="C4507" s="14"/>
      <c r="D4507" s="16"/>
      <c r="E4507" s="16"/>
      <c r="F4507" s="14"/>
      <c r="G4507" s="14"/>
      <c r="H4507" s="14"/>
      <c r="I4507" s="15"/>
      <c r="J4507" s="77"/>
      <c r="K4507" s="92"/>
    </row>
    <row r="4508" spans="1:11" ht="12.75" x14ac:dyDescent="0.2">
      <c r="A4508" s="14"/>
      <c r="B4508" s="14"/>
      <c r="C4508" s="14"/>
      <c r="D4508" s="16"/>
      <c r="E4508" s="16"/>
      <c r="F4508" s="14"/>
      <c r="G4508" s="14"/>
      <c r="H4508" s="14"/>
      <c r="I4508" s="15"/>
      <c r="J4508" s="77"/>
      <c r="K4508" s="92"/>
    </row>
    <row r="4509" spans="1:11" x14ac:dyDescent="0.2">
      <c r="A4509" s="14"/>
      <c r="B4509" s="14"/>
      <c r="C4509" s="14"/>
      <c r="D4509" s="16"/>
      <c r="E4509" s="16"/>
      <c r="F4509" s="14"/>
      <c r="G4509" s="14"/>
      <c r="H4509" s="14"/>
      <c r="I4509" s="15"/>
      <c r="J4509" s="77"/>
    </row>
    <row r="4510" spans="1:11" x14ac:dyDescent="0.2">
      <c r="A4510" s="14"/>
      <c r="B4510" s="14"/>
      <c r="C4510" s="14"/>
      <c r="D4510" s="16"/>
      <c r="E4510" s="16"/>
      <c r="F4510" s="14"/>
      <c r="G4510" s="14"/>
      <c r="H4510" s="14"/>
      <c r="I4510" s="15"/>
      <c r="J4510" s="77"/>
    </row>
    <row r="4511" spans="1:11" x14ac:dyDescent="0.2">
      <c r="A4511" s="14"/>
      <c r="B4511" s="14"/>
      <c r="C4511" s="14"/>
      <c r="D4511" s="16"/>
      <c r="E4511" s="16"/>
      <c r="F4511" s="14"/>
      <c r="G4511" s="14"/>
      <c r="H4511" s="14"/>
      <c r="I4511" s="15"/>
      <c r="J4511" s="77"/>
    </row>
    <row r="4512" spans="1:11"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sheetData>
  <dataConsolidate/>
  <mergeCells count="5">
    <mergeCell ref="A100:H100"/>
    <mergeCell ref="I101:J101"/>
    <mergeCell ref="I100:J100"/>
    <mergeCell ref="A101:H101"/>
    <mergeCell ref="A105:J105"/>
  </mergeCells>
  <conditionalFormatting sqref="A107:J5022">
    <cfRule type="expression" dxfId="88" priority="47" stopIfTrue="1">
      <formula>$A107&lt;&gt;""</formula>
    </cfRule>
  </conditionalFormatting>
  <conditionalFormatting sqref="A1134:H1135">
    <cfRule type="expression" dxfId="87" priority="58" stopIfTrue="1">
      <formula>$A1134&lt;&gt;""</formula>
    </cfRule>
  </conditionalFormatting>
  <conditionalFormatting sqref="B494:E499">
    <cfRule type="expression" dxfId="86" priority="149" stopIfTrue="1">
      <formula>$A494&lt;&gt;""</formula>
    </cfRule>
  </conditionalFormatting>
  <conditionalFormatting sqref="B506:E510">
    <cfRule type="expression" dxfId="85" priority="184" stopIfTrue="1">
      <formula>$A506&lt;&gt;""</formula>
    </cfRule>
  </conditionalFormatting>
  <conditionalFormatting sqref="B711:E711">
    <cfRule type="expression" dxfId="84" priority="76" stopIfTrue="1">
      <formula>$A711&lt;&gt;""</formula>
    </cfRule>
  </conditionalFormatting>
  <conditionalFormatting sqref="B713:E713 H713:I713 B714:I715 B716:E721 H716:I721">
    <cfRule type="expression" dxfId="83" priority="36" stopIfTrue="1">
      <formula>$A713&lt;&gt;""</formula>
    </cfRule>
  </conditionalFormatting>
  <conditionalFormatting sqref="B723:E723 H723:I723">
    <cfRule type="expression" dxfId="82" priority="27" stopIfTrue="1">
      <formula>$A723&lt;&gt;""</formula>
    </cfRule>
  </conditionalFormatting>
  <conditionalFormatting sqref="B841:E841">
    <cfRule type="expression" dxfId="81" priority="99" stopIfTrue="1">
      <formula>$A841&lt;&gt;""</formula>
    </cfRule>
  </conditionalFormatting>
  <conditionalFormatting sqref="B1132:E1132">
    <cfRule type="expression" dxfId="80" priority="145" stopIfTrue="1">
      <formula>$A1132&lt;&gt;""</formula>
    </cfRule>
  </conditionalFormatting>
  <conditionalFormatting sqref="B1136:E1136">
    <cfRule type="expression" dxfId="79" priority="201" stopIfTrue="1">
      <formula>$A1136&lt;&gt;""</formula>
    </cfRule>
  </conditionalFormatting>
  <conditionalFormatting sqref="B1153:E1158">
    <cfRule type="expression" dxfId="78" priority="191" stopIfTrue="1">
      <formula>$A1153&lt;&gt;""</formula>
    </cfRule>
  </conditionalFormatting>
  <conditionalFormatting sqref="B1160:E1170">
    <cfRule type="expression" dxfId="77" priority="59" stopIfTrue="1">
      <formula>$A1160&lt;&gt;""</formula>
    </cfRule>
  </conditionalFormatting>
  <conditionalFormatting sqref="B1174:E1174">
    <cfRule type="expression" dxfId="76" priority="85" stopIfTrue="1">
      <formula>$A1174&lt;&gt;""</formula>
    </cfRule>
  </conditionalFormatting>
  <conditionalFormatting sqref="B1275:E1282 I1275:J1292">
    <cfRule type="expression" dxfId="75" priority="135" stopIfTrue="1">
      <formula>$A1275&lt;&gt;""</formula>
    </cfRule>
  </conditionalFormatting>
  <conditionalFormatting sqref="B1315:E1323">
    <cfRule type="expression" dxfId="74" priority="170" stopIfTrue="1">
      <formula>$A1315&lt;&gt;""</formula>
    </cfRule>
  </conditionalFormatting>
  <conditionalFormatting sqref="B1325:E1348">
    <cfRule type="expression" dxfId="73" priority="49" stopIfTrue="1">
      <formula>$A1325&lt;&gt;""</formula>
    </cfRule>
  </conditionalFormatting>
  <conditionalFormatting sqref="B1382:E1385">
    <cfRule type="expression" dxfId="72" priority="66" stopIfTrue="1">
      <formula>$A1382&lt;&gt;""</formula>
    </cfRule>
  </conditionalFormatting>
  <conditionalFormatting sqref="B1387:E1389">
    <cfRule type="expression" dxfId="71" priority="271" stopIfTrue="1">
      <formula>$A1387&lt;&gt;""</formula>
    </cfRule>
  </conditionalFormatting>
  <conditionalFormatting sqref="B1391:E1401">
    <cfRule type="expression" dxfId="70" priority="90" stopIfTrue="1">
      <formula>$A1391&lt;&gt;""</formula>
    </cfRule>
  </conditionalFormatting>
  <conditionalFormatting sqref="B1415:E1426">
    <cfRule type="expression" dxfId="69" priority="128" stopIfTrue="1">
      <formula>$A1415&lt;&gt;""</formula>
    </cfRule>
  </conditionalFormatting>
  <conditionalFormatting sqref="B1434:E1472">
    <cfRule type="expression" dxfId="68" priority="165" stopIfTrue="1">
      <formula>$A1434&lt;&gt;""</formula>
    </cfRule>
  </conditionalFormatting>
  <conditionalFormatting sqref="B1475:E1480">
    <cfRule type="expression" dxfId="67" priority="235" stopIfTrue="1">
      <formula>$A1475&lt;&gt;""</formula>
    </cfRule>
  </conditionalFormatting>
  <conditionalFormatting sqref="B511:G511">
    <cfRule type="expression" dxfId="66" priority="185" stopIfTrue="1">
      <formula>$A511&lt;&gt;""</formula>
    </cfRule>
  </conditionalFormatting>
  <conditionalFormatting sqref="B500:H505">
    <cfRule type="expression" dxfId="65" priority="205" stopIfTrue="1">
      <formula>$A500&lt;&gt;""</formula>
    </cfRule>
  </conditionalFormatting>
  <conditionalFormatting sqref="B512:H518">
    <cfRule type="expression" dxfId="64" priority="161" stopIfTrue="1">
      <formula>$A512&lt;&gt;""</formula>
    </cfRule>
  </conditionalFormatting>
  <conditionalFormatting sqref="B1089:H1104">
    <cfRule type="expression" dxfId="63" priority="231" stopIfTrue="1">
      <formula>$A1089&lt;&gt;""</formula>
    </cfRule>
  </conditionalFormatting>
  <conditionalFormatting sqref="B1294:H1296 B1297:E1310 H1297:H1310">
    <cfRule type="expression" dxfId="62" priority="160" stopIfTrue="1">
      <formula>$A1294&lt;&gt;""</formula>
    </cfRule>
  </conditionalFormatting>
  <conditionalFormatting sqref="B1312:H1314">
    <cfRule type="expression" dxfId="61" priority="55" stopIfTrue="1">
      <formula>$A1312&lt;&gt;""</formula>
    </cfRule>
  </conditionalFormatting>
  <conditionalFormatting sqref="B1386:H1386">
    <cfRule type="expression" dxfId="60" priority="301" stopIfTrue="1">
      <formula>$A1386&lt;&gt;""</formula>
    </cfRule>
  </conditionalFormatting>
  <conditionalFormatting sqref="B1402:H1407">
    <cfRule type="expression" dxfId="59" priority="29" stopIfTrue="1">
      <formula>$A1402&lt;&gt;""</formula>
    </cfRule>
  </conditionalFormatting>
  <conditionalFormatting sqref="B1432:H1433">
    <cfRule type="expression" dxfId="58" priority="208" stopIfTrue="1">
      <formula>$A1432&lt;&gt;""</formula>
    </cfRule>
  </conditionalFormatting>
  <conditionalFormatting sqref="B197:I211 I212:I249 B212:E263">
    <cfRule type="expression" dxfId="57" priority="258" stopIfTrue="1">
      <formula>$A197&lt;&gt;""</formula>
    </cfRule>
  </conditionalFormatting>
  <conditionalFormatting sqref="B264:I264 B265:E297">
    <cfRule type="expression" dxfId="56" priority="272" stopIfTrue="1">
      <formula>$A264&lt;&gt;""</formula>
    </cfRule>
  </conditionalFormatting>
  <conditionalFormatting sqref="B298:I342">
    <cfRule type="expression" dxfId="55" priority="105" stopIfTrue="1">
      <formula>$A298&lt;&gt;""</formula>
    </cfRule>
  </conditionalFormatting>
  <conditionalFormatting sqref="B519:I521">
    <cfRule type="expression" dxfId="54" priority="107" stopIfTrue="1">
      <formula>$A519&lt;&gt;""</formula>
    </cfRule>
  </conditionalFormatting>
  <conditionalFormatting sqref="B667:I710">
    <cfRule type="expression" dxfId="53" priority="268" stopIfTrue="1">
      <formula>$A667&lt;&gt;""</formula>
    </cfRule>
  </conditionalFormatting>
  <conditionalFormatting sqref="B712:I712">
    <cfRule type="expression" dxfId="52" priority="34" stopIfTrue="1">
      <formula>$A712&lt;&gt;""</formula>
    </cfRule>
  </conditionalFormatting>
  <conditionalFormatting sqref="B1159:I1159">
    <cfRule type="expression" dxfId="51" priority="159" stopIfTrue="1">
      <formula>$A1159&lt;&gt;""</formula>
    </cfRule>
  </conditionalFormatting>
  <conditionalFormatting sqref="B1171:I1173">
    <cfRule type="expression" dxfId="50" priority="28" stopIfTrue="1">
      <formula>$A1171&lt;&gt;""</formula>
    </cfRule>
  </conditionalFormatting>
  <conditionalFormatting sqref="B1175:I1179">
    <cfRule type="expression" dxfId="49" priority="30" stopIfTrue="1">
      <formula>$A1175&lt;&gt;""</formula>
    </cfRule>
  </conditionalFormatting>
  <conditionalFormatting sqref="B1293:I1293 I1294:I1310">
    <cfRule type="expression" dxfId="48" priority="163" stopIfTrue="1">
      <formula>$A1293&lt;&gt;""</formula>
    </cfRule>
  </conditionalFormatting>
  <conditionalFormatting sqref="B1390:I1390">
    <cfRule type="expression" dxfId="47" priority="158" stopIfTrue="1">
      <formula>$A1390&lt;&gt;""</formula>
    </cfRule>
  </conditionalFormatting>
  <conditionalFormatting sqref="B157:J185">
    <cfRule type="expression" dxfId="46" priority="81" stopIfTrue="1">
      <formula>$A157&lt;&gt;""</formula>
    </cfRule>
  </conditionalFormatting>
  <conditionalFormatting sqref="B382:J442">
    <cfRule type="expression" dxfId="45" priority="273" stopIfTrue="1">
      <formula>$A382&lt;&gt;""</formula>
    </cfRule>
  </conditionalFormatting>
  <conditionalFormatting sqref="B479:J480">
    <cfRule type="expression" dxfId="44" priority="234" stopIfTrue="1">
      <formula>$A479&lt;&gt;""</formula>
    </cfRule>
  </conditionalFormatting>
  <conditionalFormatting sqref="B621:J647">
    <cfRule type="expression" dxfId="43" priority="14" stopIfTrue="1">
      <formula>$A621&lt;&gt;""</formula>
    </cfRule>
  </conditionalFormatting>
  <conditionalFormatting sqref="B1075:J1076">
    <cfRule type="expression" dxfId="42" priority="229" stopIfTrue="1">
      <formula>$A1075&lt;&gt;""</formula>
    </cfRule>
  </conditionalFormatting>
  <conditionalFormatting sqref="B1149:J1152">
    <cfRule type="expression" dxfId="41" priority="19" stopIfTrue="1">
      <formula>$A1149&lt;&gt;""</formula>
    </cfRule>
  </conditionalFormatting>
  <conditionalFormatting sqref="B1180:J1274">
    <cfRule type="expression" dxfId="40" priority="45" stopIfTrue="1">
      <formula>$A1180&lt;&gt;""</formula>
    </cfRule>
  </conditionalFormatting>
  <conditionalFormatting sqref="B1428:J1428">
    <cfRule type="expression" dxfId="39" priority="210" stopIfTrue="1">
      <formula>$A1428&lt;&gt;""</formula>
    </cfRule>
  </conditionalFormatting>
  <conditionalFormatting sqref="B1483:J4396">
    <cfRule type="expression" dxfId="38" priority="54" stopIfTrue="1">
      <formula>$A1483&lt;&gt;""</formula>
    </cfRule>
  </conditionalFormatting>
  <conditionalFormatting sqref="F126:H127">
    <cfRule type="expression" dxfId="37" priority="8" stopIfTrue="1">
      <formula>$A126&lt;&gt;""</formula>
    </cfRule>
  </conditionalFormatting>
  <conditionalFormatting sqref="F213:H217">
    <cfRule type="expression" dxfId="36" priority="136" stopIfTrue="1">
      <formula>$A213&lt;&gt;""</formula>
    </cfRule>
  </conditionalFormatting>
  <conditionalFormatting sqref="F220:H221">
    <cfRule type="expression" dxfId="35" priority="130" stopIfTrue="1">
      <formula>$A220&lt;&gt;""</formula>
    </cfRule>
  </conditionalFormatting>
  <conditionalFormatting sqref="F494:H495">
    <cfRule type="expression" dxfId="34" priority="151" stopIfTrue="1">
      <formula>$A494&lt;&gt;""</formula>
    </cfRule>
  </conditionalFormatting>
  <conditionalFormatting sqref="F498:H499">
    <cfRule type="expression" dxfId="33" priority="241" stopIfTrue="1">
      <formula>$A498&lt;&gt;""</formula>
    </cfRule>
  </conditionalFormatting>
  <conditionalFormatting sqref="F506:H508 H509:H511">
    <cfRule type="expression" dxfId="32" priority="183" stopIfTrue="1">
      <formula>$A506&lt;&gt;""</formula>
    </cfRule>
  </conditionalFormatting>
  <conditionalFormatting sqref="F1153:H1153">
    <cfRule type="expression" dxfId="31" priority="292" stopIfTrue="1">
      <formula>$A1153&lt;&gt;""</formula>
    </cfRule>
  </conditionalFormatting>
  <conditionalFormatting sqref="F1277:H1282">
    <cfRule type="expression" dxfId="30" priority="134" stopIfTrue="1">
      <formula>$A1277&lt;&gt;""</formula>
    </cfRule>
  </conditionalFormatting>
  <conditionalFormatting sqref="F192:I194">
    <cfRule type="expression" dxfId="29" priority="262" stopIfTrue="1">
      <formula>$A192&lt;&gt;""</formula>
    </cfRule>
  </conditionalFormatting>
  <conditionalFormatting sqref="F269:I269">
    <cfRule type="expression" dxfId="28" priority="162" stopIfTrue="1">
      <formula>$A269&lt;&gt;""</formula>
    </cfRule>
  </conditionalFormatting>
  <conditionalFormatting sqref="F186:J191 B186:E196 J192:J249 I250:J250 F251:J263 J264:J342 F271:I297 B492:I493 J492:J521 J667:J725 B722:I722 B724:I725 B833:E833 H833:J833 H841:J841 B848:E848 H848:J848 I1077:J1104 B1133:H1133 I1133:J1148 H1136:H1148 B1137:G1148 I1153:J1158 F1275:H1275 B1283:H1292 J1293:J1310 B1324:H1324 B1349:H1381 I1386:J1389 J1390:J1407 F1435:H1469 F1470:J1472 B1473:H1474">
    <cfRule type="expression" dxfId="27" priority="302" stopIfTrue="1">
      <formula>$A186&lt;&gt;""</formula>
    </cfRule>
  </conditionalFormatting>
  <conditionalFormatting sqref="H212">
    <cfRule type="expression" dxfId="26" priority="142" stopIfTrue="1">
      <formula>$A212&lt;&gt;""</formula>
    </cfRule>
  </conditionalFormatting>
  <conditionalFormatting sqref="H218:H219">
    <cfRule type="expression" dxfId="25" priority="131" stopIfTrue="1">
      <formula>$A218&lt;&gt;""</formula>
    </cfRule>
  </conditionalFormatting>
  <conditionalFormatting sqref="H222:H250">
    <cfRule type="expression" dxfId="24" priority="21" stopIfTrue="1">
      <formula>$A222&lt;&gt;""</formula>
    </cfRule>
  </conditionalFormatting>
  <conditionalFormatting sqref="H496:H497">
    <cfRule type="expression" dxfId="23" priority="155" stopIfTrue="1">
      <formula>$A496&lt;&gt;""</formula>
    </cfRule>
  </conditionalFormatting>
  <conditionalFormatting sqref="H1154:H1158">
    <cfRule type="expression" dxfId="22" priority="193" stopIfTrue="1">
      <formula>$A1154&lt;&gt;""</formula>
    </cfRule>
  </conditionalFormatting>
  <conditionalFormatting sqref="H1276">
    <cfRule type="expression" dxfId="21" priority="204" stopIfTrue="1">
      <formula>$A1276&lt;&gt;""</formula>
    </cfRule>
  </conditionalFormatting>
  <conditionalFormatting sqref="H1315:H1323">
    <cfRule type="expression" dxfId="20" priority="172" stopIfTrue="1">
      <formula>$A1315&lt;&gt;""</formula>
    </cfRule>
  </conditionalFormatting>
  <conditionalFormatting sqref="H1325:H1348">
    <cfRule type="expression" dxfId="19" priority="51" stopIfTrue="1">
      <formula>$A1325&lt;&gt;""</formula>
    </cfRule>
  </conditionalFormatting>
  <conditionalFormatting sqref="H1387:H1389">
    <cfRule type="expression" dxfId="18" priority="270" stopIfTrue="1">
      <formula>$A1387&lt;&gt;""</formula>
    </cfRule>
  </conditionalFormatting>
  <conditionalFormatting sqref="H1391:H1401">
    <cfRule type="expression" dxfId="17" priority="31" stopIfTrue="1">
      <formula>$A1391&lt;&gt;""</formula>
    </cfRule>
  </conditionalFormatting>
  <conditionalFormatting sqref="H1434">
    <cfRule type="expression" dxfId="16" priority="167" stopIfTrue="1">
      <formula>$A1434&lt;&gt;""</formula>
    </cfRule>
  </conditionalFormatting>
  <conditionalFormatting sqref="H1475:H1480">
    <cfRule type="expression" dxfId="15" priority="237" stopIfTrue="1">
      <formula>$A1475&lt;&gt;""</formula>
    </cfRule>
  </conditionalFormatting>
  <conditionalFormatting sqref="H195:I196">
    <cfRule type="expression" dxfId="14" priority="259" stopIfTrue="1">
      <formula>$A195&lt;&gt;""</formula>
    </cfRule>
  </conditionalFormatting>
  <conditionalFormatting sqref="H265:I268">
    <cfRule type="expression" dxfId="13" priority="261" stopIfTrue="1">
      <formula>$A265&lt;&gt;""</formula>
    </cfRule>
  </conditionalFormatting>
  <conditionalFormatting sqref="H270:I270">
    <cfRule type="expression" dxfId="12" priority="137" stopIfTrue="1">
      <formula>$A270&lt;&gt;""</formula>
    </cfRule>
  </conditionalFormatting>
  <conditionalFormatting sqref="H711:I711">
    <cfRule type="expression" dxfId="11" priority="78" stopIfTrue="1">
      <formula>$A711&lt;&gt;""</formula>
    </cfRule>
  </conditionalFormatting>
  <conditionalFormatting sqref="H1160:I1170">
    <cfRule type="expression" dxfId="10" priority="62" stopIfTrue="1">
      <formula>$A1160&lt;&gt;""</formula>
    </cfRule>
  </conditionalFormatting>
  <conditionalFormatting sqref="H1174:I1174">
    <cfRule type="expression" dxfId="9" priority="88" stopIfTrue="1">
      <formula>$A1174&lt;&gt;""</formula>
    </cfRule>
  </conditionalFormatting>
  <conditionalFormatting sqref="H1132:J1132">
    <cfRule type="expression" dxfId="8" priority="144" stopIfTrue="1">
      <formula>$A1132&lt;&gt;""</formula>
    </cfRule>
  </conditionalFormatting>
  <conditionalFormatting sqref="H1382:J1385">
    <cfRule type="expression" dxfId="7" priority="67" stopIfTrue="1">
      <formula>$A1382&lt;&gt;""</formula>
    </cfRule>
  </conditionalFormatting>
  <conditionalFormatting sqref="H1415:J1426">
    <cfRule type="expression" dxfId="6" priority="26" stopIfTrue="1">
      <formula>$A1415&lt;&gt;""</formula>
    </cfRule>
  </conditionalFormatting>
  <conditionalFormatting sqref="I494:I518">
    <cfRule type="expression" dxfId="5" priority="152" stopIfTrue="1">
      <formula>$A494&lt;&gt;""</formula>
    </cfRule>
  </conditionalFormatting>
  <conditionalFormatting sqref="I1391:I1407">
    <cfRule type="expression" dxfId="4" priority="94" stopIfTrue="1">
      <formula>$A1391&lt;&gt;""</formula>
    </cfRule>
  </conditionalFormatting>
  <conditionalFormatting sqref="I1312:J1381">
    <cfRule type="expression" dxfId="3" priority="174" stopIfTrue="1">
      <formula>$A1312&lt;&gt;""</formula>
    </cfRule>
  </conditionalFormatting>
  <conditionalFormatting sqref="I1432:J1469">
    <cfRule type="expression" dxfId="2" priority="169" stopIfTrue="1">
      <formula>$A1432&lt;&gt;""</formula>
    </cfRule>
  </conditionalFormatting>
  <conditionalFormatting sqref="I1473:J1480">
    <cfRule type="expression" dxfId="1" priority="267" stopIfTrue="1">
      <formula>$A1473&lt;&gt;""</formula>
    </cfRule>
  </conditionalFormatting>
  <conditionalFormatting sqref="J1159:J1179">
    <cfRule type="expression" dxfId="0" priority="294" stopIfTrue="1">
      <formula>$A1159&lt;&gt;""</formula>
    </cfRule>
  </conditionalFormatting>
  <dataValidations count="5">
    <dataValidation type="date" allowBlank="1" showInputMessage="1" showErrorMessage="1" sqref="D102:E102 D5023:E65558 D106:E106" xr:uid="{F5059AEA-A0D8-4B20-9D3C-8B76D9C427E6}">
      <formula1>42370</formula1>
      <formula2>42735</formula2>
    </dataValidation>
    <dataValidation type="list" allowBlank="1" sqref="F107:F5022" xr:uid="{255B499D-B3E6-47A9-A857-DBFE56F071D9}">
      <formula1>$F$96:$F$99</formula1>
    </dataValidation>
    <dataValidation type="list" allowBlank="1" showInputMessage="1" showErrorMessage="1" sqref="A107:A5022" xr:uid="{540C0DA9-E9CD-4805-B659-E67C1C32B21C}">
      <formula1>OFFSET($A$1,0,0,$B$3,1)</formula1>
    </dataValidation>
    <dataValidation allowBlank="1" sqref="G107:G5022" xr:uid="{B36265DD-F5DD-4F0A-AD93-4A0388363C0B}"/>
    <dataValidation type="list" allowBlank="1" showInputMessage="1" showErrorMessage="1" errorTitle="Chyba !" error="zadajte (vyberte zo zoznamu) platný analytický kód podľa nápovedy k bunke I104" sqref="J107:J1002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5</xdr:col>
                    <xdr:colOff>2095500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Slovenský zväz tanečných športov, Olympijské námestie 14290/1, Bratislava, 831 04</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00684767</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Slovenský zväz tanečných športov, Olympijské námestie 14290/1, Bratislava, 831 04</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00684767</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Bolekova Dominika</cp:lastModifiedBy>
  <cp:revision/>
  <cp:lastPrinted>2025-01-23T13:30:36Z</cp:lastPrinted>
  <dcterms:created xsi:type="dcterms:W3CDTF">2017-02-20T06:20:12Z</dcterms:created>
  <dcterms:modified xsi:type="dcterms:W3CDTF">2025-03-25T10:51:37Z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