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9533\Documents\sztŠ\VZ 2024\"/>
    </mc:Choice>
  </mc:AlternateContent>
  <xr:revisionPtr revIDLastSave="0" documentId="13_ncr:1_{60CEBC1E-8E18-4A61-895C-113EBA841C77}" xr6:coauthVersionLast="47" xr6:coauthVersionMax="47" xr10:uidLastSave="{00000000-0000-0000-0000-000000000000}"/>
  <bookViews>
    <workbookView xWindow="-108" yWindow="-108" windowWidth="23256" windowHeight="12576" firstSheet="1" activeTab="1" xr2:uid="{C41FB9AE-0016-4BD2-BA97-0412C492A807}"/>
  </bookViews>
  <sheets>
    <sheet name="Príspevok MŠ" sheetId="1" state="hidden" r:id="rId1"/>
    <sheet name="Náklady" sheetId="2" r:id="rId2"/>
    <sheet name="Príjmy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0" i="2" l="1"/>
  <c r="E98" i="2"/>
  <c r="E42" i="2"/>
  <c r="E52" i="2"/>
  <c r="H55" i="2"/>
  <c r="B15" i="3" l="1"/>
  <c r="C99" i="2"/>
  <c r="B10" i="3"/>
  <c r="H99" i="2"/>
  <c r="G70" i="2"/>
  <c r="G69" i="2" s="1"/>
  <c r="H37" i="2" l="1"/>
  <c r="C56" i="2"/>
  <c r="H29" i="2"/>
  <c r="H62" i="2"/>
  <c r="B9" i="1" l="1"/>
  <c r="B18" i="1"/>
  <c r="B7" i="1"/>
  <c r="B6" i="1"/>
  <c r="B5" i="1"/>
  <c r="B4" i="1"/>
  <c r="F10" i="3" l="1"/>
  <c r="F15" i="3" s="1"/>
  <c r="D10" i="3"/>
  <c r="D15" i="3" s="1"/>
  <c r="C10" i="3"/>
  <c r="C15" i="3" l="1"/>
  <c r="F16" i="3" s="1"/>
  <c r="F18" i="3" s="1"/>
  <c r="D99" i="2"/>
  <c r="G51" i="2"/>
  <c r="H65" i="2"/>
  <c r="H64" i="2"/>
  <c r="H63" i="2"/>
  <c r="H61" i="2"/>
  <c r="H60" i="2"/>
  <c r="H57" i="2"/>
  <c r="H54" i="2"/>
  <c r="H53" i="2"/>
  <c r="H49" i="2"/>
  <c r="H48" i="2"/>
  <c r="H47" i="2"/>
  <c r="H46" i="2"/>
  <c r="H45" i="2"/>
  <c r="H39" i="2"/>
  <c r="H38" i="2"/>
  <c r="H34" i="2"/>
  <c r="H33" i="2"/>
  <c r="H31" i="2"/>
  <c r="H30" i="2"/>
  <c r="H28" i="2"/>
  <c r="H27" i="2"/>
  <c r="H23" i="2"/>
  <c r="H22" i="2"/>
  <c r="H21" i="2"/>
  <c r="H20" i="2"/>
  <c r="H19" i="2"/>
  <c r="H18" i="2"/>
  <c r="H16" i="2"/>
  <c r="H14" i="2"/>
  <c r="H12" i="2"/>
  <c r="H11" i="2"/>
  <c r="F56" i="2" l="1"/>
  <c r="H13" i="2"/>
  <c r="F59" i="2" l="1"/>
  <c r="F10" i="2"/>
  <c r="C20" i="1" l="1"/>
  <c r="E20" i="1"/>
  <c r="F70" i="2"/>
  <c r="F69" i="2" s="1"/>
  <c r="F43" i="2"/>
  <c r="F26" i="2"/>
  <c r="H68" i="2"/>
  <c r="C19" i="1"/>
  <c r="D25" i="2" s="1"/>
  <c r="D19" i="1"/>
  <c r="E25" i="2" s="1"/>
  <c r="E19" i="1"/>
  <c r="F25" i="2" s="1"/>
  <c r="B19" i="1"/>
  <c r="C25" i="2" s="1"/>
  <c r="E18" i="1"/>
  <c r="F9" i="2" s="1"/>
  <c r="D18" i="1"/>
  <c r="E9" i="2" s="1"/>
  <c r="C18" i="1"/>
  <c r="D9" i="2" s="1"/>
  <c r="C9" i="2"/>
  <c r="E22" i="1"/>
  <c r="F41" i="2" s="1"/>
  <c r="H83" i="2"/>
  <c r="H69" i="2" s="1"/>
  <c r="D26" i="2"/>
  <c r="H44" i="2"/>
  <c r="G43" i="2"/>
  <c r="E59" i="2"/>
  <c r="E10" i="2"/>
  <c r="F42" i="2" l="1"/>
  <c r="F98" i="2" s="1"/>
  <c r="F100" i="2" s="1"/>
  <c r="C22" i="1"/>
  <c r="D41" i="2" s="1"/>
  <c r="H9" i="2"/>
  <c r="B22" i="1"/>
  <c r="C41" i="2" s="1"/>
  <c r="D22" i="1"/>
  <c r="E41" i="2" s="1"/>
  <c r="H25" i="2"/>
  <c r="G56" i="2"/>
  <c r="B13" i="1"/>
  <c r="H90" i="2"/>
  <c r="H89" i="2"/>
  <c r="E56" i="2"/>
  <c r="H41" i="2" l="1"/>
  <c r="H56" i="2"/>
  <c r="C26" i="2" l="1"/>
  <c r="H32" i="2" l="1"/>
  <c r="A85" i="2"/>
  <c r="C59" i="2"/>
  <c r="A41" i="2"/>
  <c r="E26" i="2"/>
  <c r="G26" i="2"/>
  <c r="A25" i="2"/>
  <c r="D10" i="2"/>
  <c r="C10" i="2"/>
  <c r="A9" i="2"/>
  <c r="A5" i="2"/>
  <c r="G68" i="2"/>
  <c r="G90" i="2"/>
  <c r="E90" i="2"/>
  <c r="D90" i="2"/>
  <c r="C90" i="2"/>
  <c r="G59" i="2"/>
  <c r="G52" i="2"/>
  <c r="D52" i="2"/>
  <c r="E43" i="2"/>
  <c r="D43" i="2"/>
  <c r="C43" i="2"/>
  <c r="E70" i="2"/>
  <c r="D70" i="2"/>
  <c r="C70" i="2"/>
  <c r="C69" i="2" s="1"/>
  <c r="H43" i="2" l="1"/>
  <c r="G42" i="2"/>
  <c r="G98" i="2" s="1"/>
  <c r="G100" i="2" s="1"/>
  <c r="H26" i="2"/>
  <c r="D42" i="2"/>
  <c r="D98" i="2" s="1"/>
  <c r="D100" i="2" s="1"/>
  <c r="C5" i="2"/>
  <c r="C6" i="2" s="1"/>
  <c r="H59" i="2"/>
  <c r="C52" i="2"/>
  <c r="C42" i="2" s="1"/>
  <c r="H52" i="2"/>
  <c r="H10" i="2"/>
  <c r="E69" i="2"/>
  <c r="H42" i="2" l="1"/>
  <c r="H97" i="2" s="1"/>
  <c r="C98" i="2"/>
  <c r="C100" i="2" s="1"/>
  <c r="E100" i="2"/>
  <c r="D5" i="2"/>
  <c r="D6" i="2" s="1"/>
  <c r="D87" i="2" s="1"/>
  <c r="C87" i="2"/>
  <c r="G87" i="2"/>
  <c r="C89" i="2"/>
  <c r="B23" i="1"/>
  <c r="E23" i="1"/>
  <c r="F19" i="3" l="1"/>
  <c r="F20" i="3" s="1"/>
  <c r="H100" i="2"/>
  <c r="E5" i="2"/>
  <c r="E6" i="2" s="1"/>
  <c r="C92" i="2"/>
  <c r="E89" i="2"/>
  <c r="D23" i="1"/>
  <c r="C23" i="1"/>
  <c r="E87" i="2" l="1"/>
  <c r="E92" i="2" s="1"/>
  <c r="G89" i="2"/>
  <c r="G92" i="2" s="1"/>
  <c r="D89" i="2"/>
  <c r="D92" i="2" s="1"/>
  <c r="H87" i="2" l="1"/>
  <c r="H9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Ivanič, Peter</author>
  </authors>
  <commentList>
    <comment ref="G72" authorId="0" shapeId="0" xr:uid="{182FEDA8-C291-4AD2-A2A9-3461662FE1F0}">
      <text>
        <r>
          <rPr>
            <b/>
            <sz val="9"/>
            <color indexed="81"/>
            <rFont val="Segoe UI"/>
            <family val="2"/>
            <charset val="238"/>
          </rPr>
          <t>Ivanič, Peter:</t>
        </r>
        <r>
          <rPr>
            <sz val="9"/>
            <color indexed="81"/>
            <rFont val="Segoe UI"/>
            <family val="2"/>
            <charset val="238"/>
          </rPr>
          <t xml:space="preserve">
500 karty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Ivanič, Peter</author>
  </authors>
  <commentList>
    <comment ref="A5" authorId="0" shapeId="0" xr:uid="{4A9D43CF-0462-452F-B999-4EE30DE585B1}">
      <text>
        <r>
          <rPr>
            <b/>
            <sz val="9"/>
            <color indexed="81"/>
            <rFont val="Segoe UI"/>
            <family val="2"/>
            <charset val="238"/>
          </rPr>
          <t>Ivanič, Peter:</t>
        </r>
        <r>
          <rPr>
            <sz val="9"/>
            <color indexed="81"/>
            <rFont val="Segoe UI"/>
            <family val="2"/>
            <charset val="238"/>
          </rPr>
          <t xml:space="preserve">
(prestup, zrušenie súťaže...)</t>
        </r>
      </text>
    </comment>
  </commentList>
</comments>
</file>

<file path=xl/sharedStrings.xml><?xml version="1.0" encoding="utf-8"?>
<sst xmlns="http://schemas.openxmlformats.org/spreadsheetml/2006/main" count="140" uniqueCount="116">
  <si>
    <t>RnR</t>
  </si>
  <si>
    <t>a) šport mládeže cez kluby</t>
  </si>
  <si>
    <t>b) rozvoj talentovaných športovcov</t>
  </si>
  <si>
    <t>c) športová reprezentácia</t>
  </si>
  <si>
    <t>d) správa a prevádzka</t>
  </si>
  <si>
    <t>e) kapitálové výdavky</t>
  </si>
  <si>
    <t>Príspevok uznanenému športu</t>
  </si>
  <si>
    <t>Príspevok z MŠVVaŠ spolu</t>
  </si>
  <si>
    <t xml:space="preserve">Sekcia </t>
  </si>
  <si>
    <t>TŠ</t>
  </si>
  <si>
    <t>IDO</t>
  </si>
  <si>
    <t>ARnR</t>
  </si>
  <si>
    <t>IDO MT</t>
  </si>
  <si>
    <t>Spolu</t>
  </si>
  <si>
    <t>Rozpočet - výdavky (v EUR)</t>
  </si>
  <si>
    <t>Celkom</t>
  </si>
  <si>
    <t>Prevádzkové náklady a služby</t>
  </si>
  <si>
    <t xml:space="preserve">* kancelárske potreby </t>
  </si>
  <si>
    <t>* poistenie</t>
  </si>
  <si>
    <t>* bankové poplatky</t>
  </si>
  <si>
    <t>* administratívne a právne služby</t>
  </si>
  <si>
    <t>* účtovnícke a mzdové, audit</t>
  </si>
  <si>
    <t>* nájom nebytových priestorov</t>
  </si>
  <si>
    <t>* telefónne poplatky</t>
  </si>
  <si>
    <t>* režijné náklady (pošta, kuriér)</t>
  </si>
  <si>
    <t>* softvéry, webmaster, membery</t>
  </si>
  <si>
    <t>* odmeny voleným funkcionárom SZTŠ</t>
  </si>
  <si>
    <t>Celkom výdavky</t>
  </si>
  <si>
    <t>Vzdelávanie</t>
  </si>
  <si>
    <t>Náklady na členské a licenčné poplatky</t>
  </si>
  <si>
    <t>Propagačné a marketingové aktivity</t>
  </si>
  <si>
    <t>Organizovanie súťaží</t>
  </si>
  <si>
    <t>príspevok na cestovné náklady reprezentantov</t>
  </si>
  <si>
    <t>Náklady na kluby (15 %)</t>
  </si>
  <si>
    <t>SPOLU</t>
  </si>
  <si>
    <t xml:space="preserve">PUŠ </t>
  </si>
  <si>
    <t>Príjem + Disponibilný zostatok k 31.12.2020</t>
  </si>
  <si>
    <t>Rozdiel (Príjem + Dotácia) - (Náklady) = Rezerva</t>
  </si>
  <si>
    <t>Z príspevku MAX</t>
  </si>
  <si>
    <t>Z príspevku MIN</t>
  </si>
  <si>
    <t>Príspevok športovcom a kolektívom</t>
  </si>
  <si>
    <t>športové reprezentačné oblečenie</t>
  </si>
  <si>
    <t>Dospelí - finančná podpora</t>
  </si>
  <si>
    <t>WDSF body (Dospelí, Seniori) a odmeny za umiestnenie MS, ME</t>
  </si>
  <si>
    <t>SLP Dospelí odmeny</t>
  </si>
  <si>
    <t>f) ostatná športová činnosť</t>
  </si>
  <si>
    <t>náklady na vedeckú literatúru, skriptá, preklady, tlmočenie, didaktiku</t>
  </si>
  <si>
    <t>Tanečný kongres</t>
  </si>
  <si>
    <t>DSE</t>
  </si>
  <si>
    <t>WDSF + WDSF PD/ IDO / WRRC</t>
  </si>
  <si>
    <t>* vzdelávanie trénerov 2. kvalifikačného stupňa</t>
  </si>
  <si>
    <t>* vzdelávanie trénerov 3. kvalifikačného stupňa</t>
  </si>
  <si>
    <t>Dospelí - sústredenie</t>
  </si>
  <si>
    <t>športové  oblečenie</t>
  </si>
  <si>
    <t>SZTŠ</t>
  </si>
  <si>
    <t>Mzdové náklady (mzdy+poistenie+soc.zabezpečenie)</t>
  </si>
  <si>
    <t>Cestovné náhrady vedenia SZTŠ (úsekov, výborov, prezídia)</t>
  </si>
  <si>
    <t>Podpora reprezentantov, príspevok na cestovné náklady reprezentantov</t>
  </si>
  <si>
    <t>Príspevok na súťaže</t>
  </si>
  <si>
    <t>SLP odmeny IDO sekcia</t>
  </si>
  <si>
    <t>Seniori - sústredenie</t>
  </si>
  <si>
    <t xml:space="preserve">MSR akrobatický rokenrol Dunajská Streda </t>
  </si>
  <si>
    <t>Reprezentačné sústredenia akrobatický rokenrol</t>
  </si>
  <si>
    <t>WRRC odmeny za umiestnenie MS, ME, Svetový Pohár</t>
  </si>
  <si>
    <t>spoločné</t>
  </si>
  <si>
    <t>Sekcia</t>
  </si>
  <si>
    <t>MSR Choreo Žiar nad Hronom</t>
  </si>
  <si>
    <t>Školenie rozhodcov akrobatický rokenrol</t>
  </si>
  <si>
    <t>Diagnostika, vyšetrenie, testovanie</t>
  </si>
  <si>
    <t>Doplatok voči príspevku uznanému športu podľa sekcií</t>
  </si>
  <si>
    <t>Náklady spolu</t>
  </si>
  <si>
    <t>Breaking</t>
  </si>
  <si>
    <t>MODULY</t>
  </si>
  <si>
    <t xml:space="preserve">KOŠICE Open </t>
  </si>
  <si>
    <t>* vzdelávanie trénerov 1. kvalifikačného stupňa</t>
  </si>
  <si>
    <t>* výpočtová technika</t>
  </si>
  <si>
    <t xml:space="preserve"> tlač, grafika, ročenka, fotograf</t>
  </si>
  <si>
    <t xml:space="preserve">MSR Breaking Bratislava </t>
  </si>
  <si>
    <t xml:space="preserve">Odmeny reprezentacni treneri </t>
  </si>
  <si>
    <t>WDSF body (Mládež, Do 21) a odmeny za umiestnenie MS, ME, SLP Jun</t>
  </si>
  <si>
    <t>Rozpočet na rok 2023 na základe zmluvy MŠVVaŠ SR</t>
  </si>
  <si>
    <t>Rozpočet - príjmy (v EUR)</t>
  </si>
  <si>
    <t>Príjmy z členských + licenč. príspevkov</t>
  </si>
  <si>
    <t xml:space="preserve">Príjmy z interných poplatkov </t>
  </si>
  <si>
    <t>Príjmy zo štartovného</t>
  </si>
  <si>
    <t>Príjmy zo vzdelávania  trénerov</t>
  </si>
  <si>
    <t>Príjmy z marketingových aktivít</t>
  </si>
  <si>
    <t>Príjmy z predaja encyklopédie</t>
  </si>
  <si>
    <t>Príspevok MŠVVaŠ</t>
  </si>
  <si>
    <t>Príjmy spolu</t>
  </si>
  <si>
    <t>Náklad</t>
  </si>
  <si>
    <t>Výsledok</t>
  </si>
  <si>
    <t>live stream</t>
  </si>
  <si>
    <t>SOCH Šamorín</t>
  </si>
  <si>
    <t>Príjem sekcie / zväzu</t>
  </si>
  <si>
    <t>e) štatutárne súťaže</t>
  </si>
  <si>
    <t>MSR 10T Trenčín</t>
  </si>
  <si>
    <t>MSR ŠTT Poprad</t>
  </si>
  <si>
    <t>MSR LAT Michalovce</t>
  </si>
  <si>
    <t>Rozpočet náklady 2024</t>
  </si>
  <si>
    <t>Návrh 2024</t>
  </si>
  <si>
    <t>Sústredenie 2x Jun I, Jun II,  Mládež</t>
  </si>
  <si>
    <t>Akademické MSR, EP choreo</t>
  </si>
  <si>
    <t>MS Juniori II 10T, MS Seniori I 10T</t>
  </si>
  <si>
    <t>GPT  Tranava</t>
  </si>
  <si>
    <t>The Legits Blast</t>
  </si>
  <si>
    <t>Inšpektori súťaží</t>
  </si>
  <si>
    <t>Príjem</t>
  </si>
  <si>
    <t>Rozdiel</t>
  </si>
  <si>
    <t>rozdiel voči príspevku</t>
  </si>
  <si>
    <t>Majstrovstvá sveta</t>
  </si>
  <si>
    <t>Finále súťaže ZŠ v tan.športe</t>
  </si>
  <si>
    <t>Finále školský súťaží ZŠ v tanečnom športe Šamorín 2024)</t>
  </si>
  <si>
    <t>Slovenský pohár RnR</t>
  </si>
  <si>
    <t>Licencia WRRC + office</t>
  </si>
  <si>
    <t>Slovenské poháre 2024 - RNR (2x) - akrobatický rokenrol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</si>
</sst>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\ [$€-1]_-;\-* #,##0\ [$€-1]_-;_-* &quot;-&quot;??\ [$€-1]_-;_-@_-"/>
    <numFmt numFmtId="165" formatCode="#,##0\ [$€-1];[Red]\-#,##0\ [$€-1]"/>
    <numFmt numFmtId="166" formatCode="#,##0.00\ &quot;€&quot;"/>
    <numFmt numFmtId="167" formatCode="#,##0.00\ [$€-1]"/>
    <numFmt numFmtId="168" formatCode="#,##0\ &quot;€&quot;"/>
    <numFmt numFmtId="169" formatCode="#,##0\ [$€-1]"/>
    <numFmt numFmtId="170" formatCode="#,##0\ [$€-1];[Red]#,##0\ [$€-1]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sz val="11"/>
      <color theme="1"/>
      <name val="Times New Roman"/>
      <family val="1"/>
      <charset val="238"/>
    </font>
    <font>
      <i/>
      <sz val="10"/>
      <color theme="5" tint="-0.249977111117893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i/>
      <sz val="10"/>
      <color theme="1"/>
      <name val="Arial"/>
      <family val="2"/>
      <charset val="238"/>
    </font>
    <font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78A881"/>
        <bgColor indexed="64"/>
      </patternFill>
    </fill>
    <fill>
      <patternFill patternType="solid">
        <fgColor theme="2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/>
    <xf numFmtId="164" fontId="3" fillId="0" borderId="0" xfId="0" applyNumberFormat="1" applyFont="1"/>
    <xf numFmtId="164" fontId="0" fillId="0" borderId="0" xfId="0" applyNumberFormat="1"/>
    <xf numFmtId="9" fontId="0" fillId="0" borderId="0" xfId="0" applyNumberFormat="1"/>
    <xf numFmtId="0" fontId="1" fillId="0" borderId="0" xfId="0" applyFont="1"/>
    <xf numFmtId="164" fontId="6" fillId="0" borderId="0" xfId="0" applyNumberFormat="1" applyFont="1"/>
    <xf numFmtId="164" fontId="1" fillId="0" borderId="0" xfId="0" applyNumberFormat="1" applyFont="1"/>
    <xf numFmtId="165" fontId="4" fillId="0" borderId="1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164" fontId="3" fillId="0" borderId="4" xfId="0" applyNumberFormat="1" applyFont="1" applyBorder="1"/>
    <xf numFmtId="164" fontId="0" fillId="0" borderId="4" xfId="0" applyNumberFormat="1" applyBorder="1"/>
    <xf numFmtId="164" fontId="0" fillId="0" borderId="3" xfId="0" applyNumberFormat="1" applyBorder="1"/>
    <xf numFmtId="0" fontId="4" fillId="0" borderId="1" xfId="0" applyFont="1" applyBorder="1"/>
    <xf numFmtId="164" fontId="1" fillId="0" borderId="1" xfId="0" applyNumberFormat="1" applyFont="1" applyBorder="1"/>
    <xf numFmtId="0" fontId="3" fillId="0" borderId="0" xfId="0" applyFont="1" applyAlignment="1">
      <alignment vertical="center"/>
    </xf>
    <xf numFmtId="167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167" fontId="6" fillId="3" borderId="1" xfId="0" applyNumberFormat="1" applyFont="1" applyFill="1" applyBorder="1" applyAlignment="1">
      <alignment vertical="center"/>
    </xf>
    <xf numFmtId="0" fontId="9" fillId="0" borderId="0" xfId="0" applyFont="1"/>
    <xf numFmtId="0" fontId="12" fillId="0" borderId="0" xfId="0" applyFont="1" applyAlignment="1">
      <alignment vertical="center"/>
    </xf>
    <xf numFmtId="0" fontId="3" fillId="5" borderId="14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7" borderId="14" xfId="0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  <xf numFmtId="0" fontId="3" fillId="8" borderId="21" xfId="0" applyFont="1" applyFill="1" applyBorder="1" applyAlignment="1">
      <alignment vertical="center"/>
    </xf>
    <xf numFmtId="167" fontId="0" fillId="0" borderId="0" xfId="0" applyNumberFormat="1"/>
    <xf numFmtId="0" fontId="12" fillId="3" borderId="26" xfId="0" applyFont="1" applyFill="1" applyBorder="1" applyAlignment="1">
      <alignment vertical="center"/>
    </xf>
    <xf numFmtId="166" fontId="12" fillId="3" borderId="6" xfId="0" applyNumberFormat="1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167" fontId="14" fillId="0" borderId="28" xfId="0" applyNumberFormat="1" applyFont="1" applyBorder="1" applyAlignment="1">
      <alignment vertical="center"/>
    </xf>
    <xf numFmtId="167" fontId="14" fillId="0" borderId="14" xfId="0" applyNumberFormat="1" applyFont="1" applyBorder="1" applyAlignment="1">
      <alignment vertical="center"/>
    </xf>
    <xf numFmtId="167" fontId="14" fillId="0" borderId="29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67" fontId="16" fillId="0" borderId="0" xfId="0" applyNumberFormat="1" applyFont="1" applyAlignment="1">
      <alignment vertical="center"/>
    </xf>
    <xf numFmtId="167" fontId="17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3" fillId="10" borderId="14" xfId="0" applyFont="1" applyFill="1" applyBorder="1" applyAlignment="1">
      <alignment vertical="center"/>
    </xf>
    <xf numFmtId="0" fontId="3" fillId="10" borderId="1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9" borderId="23" xfId="0" applyFont="1" applyFill="1" applyBorder="1" applyAlignment="1">
      <alignment vertical="center"/>
    </xf>
    <xf numFmtId="0" fontId="3" fillId="12" borderId="21" xfId="0" applyFont="1" applyFill="1" applyBorder="1" applyAlignment="1">
      <alignment vertical="center"/>
    </xf>
    <xf numFmtId="0" fontId="3" fillId="9" borderId="14" xfId="0" applyFont="1" applyFill="1" applyBorder="1" applyAlignment="1">
      <alignment vertical="center"/>
    </xf>
    <xf numFmtId="0" fontId="6" fillId="13" borderId="21" xfId="0" applyFont="1" applyFill="1" applyBorder="1" applyAlignment="1">
      <alignment vertical="center"/>
    </xf>
    <xf numFmtId="167" fontId="6" fillId="13" borderId="1" xfId="0" applyNumberFormat="1" applyFont="1" applyFill="1" applyBorder="1" applyAlignment="1">
      <alignment vertical="center"/>
    </xf>
    <xf numFmtId="168" fontId="5" fillId="7" borderId="17" xfId="0" applyNumberFormat="1" applyFont="1" applyFill="1" applyBorder="1" applyAlignment="1">
      <alignment vertical="center"/>
    </xf>
    <xf numFmtId="168" fontId="5" fillId="7" borderId="18" xfId="0" applyNumberFormat="1" applyFont="1" applyFill="1" applyBorder="1" applyAlignment="1">
      <alignment vertical="center"/>
    </xf>
    <xf numFmtId="168" fontId="3" fillId="9" borderId="14" xfId="0" applyNumberFormat="1" applyFont="1" applyFill="1" applyBorder="1" applyAlignment="1">
      <alignment vertical="center"/>
    </xf>
    <xf numFmtId="168" fontId="6" fillId="9" borderId="1" xfId="0" applyNumberFormat="1" applyFont="1" applyFill="1" applyBorder="1" applyAlignment="1">
      <alignment vertical="center"/>
    </xf>
    <xf numFmtId="168" fontId="5" fillId="10" borderId="17" xfId="0" applyNumberFormat="1" applyFont="1" applyFill="1" applyBorder="1" applyAlignment="1">
      <alignment vertical="center"/>
    </xf>
    <xf numFmtId="168" fontId="5" fillId="10" borderId="18" xfId="0" applyNumberFormat="1" applyFont="1" applyFill="1" applyBorder="1" applyAlignment="1">
      <alignment vertical="center"/>
    </xf>
    <xf numFmtId="168" fontId="6" fillId="3" borderId="2" xfId="0" applyNumberFormat="1" applyFont="1" applyFill="1" applyBorder="1" applyAlignment="1">
      <alignment vertical="center"/>
    </xf>
    <xf numFmtId="168" fontId="6" fillId="3" borderId="1" xfId="0" applyNumberFormat="1" applyFont="1" applyFill="1" applyBorder="1" applyAlignment="1">
      <alignment vertical="center"/>
    </xf>
    <xf numFmtId="168" fontId="6" fillId="3" borderId="22" xfId="0" applyNumberFormat="1" applyFont="1" applyFill="1" applyBorder="1" applyAlignment="1">
      <alignment vertical="center"/>
    </xf>
    <xf numFmtId="0" fontId="6" fillId="7" borderId="19" xfId="0" applyFont="1" applyFill="1" applyBorder="1" applyAlignment="1">
      <alignment vertical="center"/>
    </xf>
    <xf numFmtId="168" fontId="8" fillId="7" borderId="20" xfId="0" applyNumberFormat="1" applyFont="1" applyFill="1" applyBorder="1"/>
    <xf numFmtId="168" fontId="8" fillId="7" borderId="25" xfId="0" applyNumberFormat="1" applyFont="1" applyFill="1" applyBorder="1"/>
    <xf numFmtId="0" fontId="6" fillId="11" borderId="30" xfId="0" applyFont="1" applyFill="1" applyBorder="1" applyAlignment="1">
      <alignment vertical="center"/>
    </xf>
    <xf numFmtId="168" fontId="3" fillId="11" borderId="31" xfId="0" applyNumberFormat="1" applyFont="1" applyFill="1" applyBorder="1" applyAlignment="1">
      <alignment vertical="center"/>
    </xf>
    <xf numFmtId="168" fontId="5" fillId="11" borderId="31" xfId="0" applyNumberFormat="1" applyFont="1" applyFill="1" applyBorder="1" applyAlignment="1">
      <alignment horizontal="right" vertical="center"/>
    </xf>
    <xf numFmtId="168" fontId="3" fillId="11" borderId="32" xfId="0" applyNumberFormat="1" applyFont="1" applyFill="1" applyBorder="1" applyAlignment="1">
      <alignment vertical="center"/>
    </xf>
    <xf numFmtId="168" fontId="10" fillId="10" borderId="17" xfId="0" applyNumberFormat="1" applyFont="1" applyFill="1" applyBorder="1"/>
    <xf numFmtId="0" fontId="5" fillId="8" borderId="21" xfId="0" applyFont="1" applyFill="1" applyBorder="1" applyAlignment="1">
      <alignment vertical="center"/>
    </xf>
    <xf numFmtId="0" fontId="3" fillId="8" borderId="19" xfId="0" applyFont="1" applyFill="1" applyBorder="1" applyAlignment="1">
      <alignment vertical="center"/>
    </xf>
    <xf numFmtId="168" fontId="3" fillId="0" borderId="0" xfId="0" applyNumberFormat="1" applyFont="1" applyAlignment="1">
      <alignment vertical="center"/>
    </xf>
    <xf numFmtId="168" fontId="5" fillId="12" borderId="1" xfId="0" applyNumberFormat="1" applyFont="1" applyFill="1" applyBorder="1" applyAlignment="1">
      <alignment vertical="center"/>
    </xf>
    <xf numFmtId="168" fontId="3" fillId="12" borderId="1" xfId="0" applyNumberFormat="1" applyFont="1" applyFill="1" applyBorder="1" applyAlignment="1">
      <alignment vertical="center"/>
    </xf>
    <xf numFmtId="168" fontId="11" fillId="12" borderId="24" xfId="0" applyNumberFormat="1" applyFont="1" applyFill="1" applyBorder="1" applyAlignment="1">
      <alignment vertical="center"/>
    </xf>
    <xf numFmtId="168" fontId="3" fillId="12" borderId="24" xfId="0" applyNumberFormat="1" applyFont="1" applyFill="1" applyBorder="1" applyAlignment="1">
      <alignment vertical="center"/>
    </xf>
    <xf numFmtId="168" fontId="5" fillId="12" borderId="1" xfId="0" applyNumberFormat="1" applyFont="1" applyFill="1" applyBorder="1" applyAlignment="1">
      <alignment horizontal="center" vertical="center"/>
    </xf>
    <xf numFmtId="168" fontId="5" fillId="12" borderId="1" xfId="0" applyNumberFormat="1" applyFont="1" applyFill="1" applyBorder="1" applyAlignment="1">
      <alignment horizontal="right" vertical="center"/>
    </xf>
    <xf numFmtId="168" fontId="5" fillId="8" borderId="1" xfId="0" applyNumberFormat="1" applyFont="1" applyFill="1" applyBorder="1" applyAlignment="1">
      <alignment vertical="center"/>
    </xf>
    <xf numFmtId="168" fontId="5" fillId="8" borderId="22" xfId="0" applyNumberFormat="1" applyFont="1" applyFill="1" applyBorder="1" applyAlignment="1">
      <alignment vertical="center"/>
    </xf>
    <xf numFmtId="168" fontId="5" fillId="8" borderId="1" xfId="0" applyNumberFormat="1" applyFont="1" applyFill="1" applyBorder="1" applyAlignment="1">
      <alignment horizontal="center" vertical="center"/>
    </xf>
    <xf numFmtId="168" fontId="5" fillId="8" borderId="2" xfId="0" applyNumberFormat="1" applyFont="1" applyFill="1" applyBorder="1" applyAlignment="1">
      <alignment horizontal="center" vertical="center"/>
    </xf>
    <xf numFmtId="168" fontId="3" fillId="8" borderId="1" xfId="0" applyNumberFormat="1" applyFont="1" applyFill="1" applyBorder="1" applyAlignment="1">
      <alignment vertical="center"/>
    </xf>
    <xf numFmtId="168" fontId="3" fillId="8" borderId="2" xfId="0" applyNumberFormat="1" applyFont="1" applyFill="1" applyBorder="1" applyAlignment="1">
      <alignment vertical="center"/>
    </xf>
    <xf numFmtId="168" fontId="3" fillId="8" borderId="22" xfId="0" applyNumberFormat="1" applyFont="1" applyFill="1" applyBorder="1" applyAlignment="1">
      <alignment vertical="center"/>
    </xf>
    <xf numFmtId="168" fontId="5" fillId="8" borderId="20" xfId="0" applyNumberFormat="1" applyFont="1" applyFill="1" applyBorder="1" applyAlignment="1">
      <alignment vertical="center"/>
    </xf>
    <xf numFmtId="168" fontId="3" fillId="8" borderId="20" xfId="0" applyNumberFormat="1" applyFont="1" applyFill="1" applyBorder="1" applyAlignment="1">
      <alignment vertical="center"/>
    </xf>
    <xf numFmtId="168" fontId="3" fillId="8" borderId="33" xfId="0" applyNumberFormat="1" applyFont="1" applyFill="1" applyBorder="1" applyAlignment="1">
      <alignment vertical="center"/>
    </xf>
    <xf numFmtId="168" fontId="3" fillId="8" borderId="25" xfId="0" applyNumberFormat="1" applyFont="1" applyFill="1" applyBorder="1" applyAlignment="1">
      <alignment vertical="center"/>
    </xf>
    <xf numFmtId="168" fontId="5" fillId="5" borderId="17" xfId="0" applyNumberFormat="1" applyFont="1" applyFill="1" applyBorder="1" applyAlignment="1">
      <alignment vertical="center"/>
    </xf>
    <xf numFmtId="168" fontId="8" fillId="5" borderId="16" xfId="0" applyNumberFormat="1" applyFont="1" applyFill="1" applyBorder="1"/>
    <xf numFmtId="168" fontId="5" fillId="6" borderId="1" xfId="0" applyNumberFormat="1" applyFont="1" applyFill="1" applyBorder="1" applyAlignment="1">
      <alignment vertical="center"/>
    </xf>
    <xf numFmtId="168" fontId="5" fillId="6" borderId="2" xfId="0" applyNumberFormat="1" applyFont="1" applyFill="1" applyBorder="1" applyAlignment="1">
      <alignment vertical="center"/>
    </xf>
    <xf numFmtId="168" fontId="3" fillId="6" borderId="1" xfId="0" applyNumberFormat="1" applyFont="1" applyFill="1" applyBorder="1" applyAlignment="1">
      <alignment vertical="center"/>
    </xf>
    <xf numFmtId="168" fontId="13" fillId="6" borderId="1" xfId="0" applyNumberFormat="1" applyFont="1" applyFill="1" applyBorder="1" applyAlignment="1">
      <alignment vertical="center"/>
    </xf>
    <xf numFmtId="168" fontId="6" fillId="6" borderId="2" xfId="0" applyNumberFormat="1" applyFont="1" applyFill="1" applyBorder="1" applyAlignment="1">
      <alignment vertical="center"/>
    </xf>
    <xf numFmtId="168" fontId="18" fillId="11" borderId="1" xfId="0" applyNumberFormat="1" applyFont="1" applyFill="1" applyBorder="1" applyAlignment="1">
      <alignment vertical="center"/>
    </xf>
    <xf numFmtId="168" fontId="5" fillId="11" borderId="2" xfId="0" applyNumberFormat="1" applyFont="1" applyFill="1" applyBorder="1" applyAlignment="1">
      <alignment vertical="center"/>
    </xf>
    <xf numFmtId="168" fontId="8" fillId="2" borderId="16" xfId="0" applyNumberFormat="1" applyFont="1" applyFill="1" applyBorder="1"/>
    <xf numFmtId="168" fontId="4" fillId="2" borderId="17" xfId="0" applyNumberFormat="1" applyFont="1" applyFill="1" applyBorder="1" applyAlignment="1">
      <alignment vertical="center"/>
    </xf>
    <xf numFmtId="168" fontId="4" fillId="2" borderId="16" xfId="0" applyNumberFormat="1" applyFont="1" applyFill="1" applyBorder="1" applyAlignment="1">
      <alignment vertical="center"/>
    </xf>
    <xf numFmtId="168" fontId="4" fillId="2" borderId="18" xfId="0" applyNumberFormat="1" applyFont="1" applyFill="1" applyBorder="1" applyAlignment="1">
      <alignment vertical="center"/>
    </xf>
    <xf numFmtId="168" fontId="6" fillId="3" borderId="20" xfId="0" applyNumberFormat="1" applyFont="1" applyFill="1" applyBorder="1" applyAlignment="1">
      <alignment vertical="center"/>
    </xf>
    <xf numFmtId="168" fontId="5" fillId="4" borderId="1" xfId="0" applyNumberFormat="1" applyFont="1" applyFill="1" applyBorder="1" applyAlignment="1">
      <alignment vertical="center"/>
    </xf>
    <xf numFmtId="168" fontId="5" fillId="4" borderId="2" xfId="0" applyNumberFormat="1" applyFont="1" applyFill="1" applyBorder="1" applyAlignment="1">
      <alignment vertical="center"/>
    </xf>
    <xf numFmtId="168" fontId="5" fillId="4" borderId="22" xfId="0" applyNumberFormat="1" applyFont="1" applyFill="1" applyBorder="1" applyAlignment="1">
      <alignment vertical="center"/>
    </xf>
    <xf numFmtId="168" fontId="10" fillId="4" borderId="0" xfId="0" applyNumberFormat="1" applyFont="1" applyFill="1"/>
    <xf numFmtId="168" fontId="4" fillId="4" borderId="2" xfId="0" applyNumberFormat="1" applyFont="1" applyFill="1" applyBorder="1" applyAlignment="1">
      <alignment vertical="center"/>
    </xf>
    <xf numFmtId="168" fontId="19" fillId="0" borderId="28" xfId="0" applyNumberFormat="1" applyFont="1" applyBorder="1"/>
    <xf numFmtId="0" fontId="3" fillId="0" borderId="20" xfId="0" applyFont="1" applyBorder="1" applyAlignment="1">
      <alignment vertical="center"/>
    </xf>
    <xf numFmtId="168" fontId="3" fillId="0" borderId="20" xfId="0" applyNumberFormat="1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68" fontId="5" fillId="8" borderId="2" xfId="0" applyNumberFormat="1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168" fontId="8" fillId="5" borderId="37" xfId="0" applyNumberFormat="1" applyFont="1" applyFill="1" applyBorder="1"/>
    <xf numFmtId="168" fontId="18" fillId="6" borderId="1" xfId="0" applyNumberFormat="1" applyFont="1" applyFill="1" applyBorder="1" applyAlignment="1">
      <alignment vertical="center"/>
    </xf>
    <xf numFmtId="168" fontId="18" fillId="8" borderId="1" xfId="0" applyNumberFormat="1" applyFont="1" applyFill="1" applyBorder="1" applyAlignment="1">
      <alignment vertical="center"/>
    </xf>
    <xf numFmtId="168" fontId="18" fillId="12" borderId="1" xfId="0" applyNumberFormat="1" applyFont="1" applyFill="1" applyBorder="1" applyAlignment="1">
      <alignment vertical="center"/>
    </xf>
    <xf numFmtId="168" fontId="23" fillId="12" borderId="1" xfId="0" applyNumberFormat="1" applyFont="1" applyFill="1" applyBorder="1" applyAlignment="1">
      <alignment vertical="center"/>
    </xf>
    <xf numFmtId="168" fontId="24" fillId="12" borderId="1" xfId="0" applyNumberFormat="1" applyFont="1" applyFill="1" applyBorder="1"/>
    <xf numFmtId="168" fontId="11" fillId="4" borderId="22" xfId="0" applyNumberFormat="1" applyFont="1" applyFill="1" applyBorder="1" applyAlignment="1">
      <alignment vertical="center"/>
    </xf>
    <xf numFmtId="168" fontId="4" fillId="9" borderId="1" xfId="0" applyNumberFormat="1" applyFont="1" applyFill="1" applyBorder="1" applyAlignment="1">
      <alignment vertical="center"/>
    </xf>
    <xf numFmtId="168" fontId="5" fillId="11" borderId="1" xfId="0" applyNumberFormat="1" applyFont="1" applyFill="1" applyBorder="1" applyAlignment="1">
      <alignment vertical="center"/>
    </xf>
    <xf numFmtId="168" fontId="5" fillId="5" borderId="38" xfId="0" applyNumberFormat="1" applyFont="1" applyFill="1" applyBorder="1" applyAlignment="1">
      <alignment vertical="center"/>
    </xf>
    <xf numFmtId="168" fontId="11" fillId="6" borderId="2" xfId="0" applyNumberFormat="1" applyFont="1" applyFill="1" applyBorder="1" applyAlignment="1">
      <alignment vertical="center"/>
    </xf>
    <xf numFmtId="168" fontId="3" fillId="6" borderId="2" xfId="0" applyNumberFormat="1" applyFont="1" applyFill="1" applyBorder="1" applyAlignment="1">
      <alignment vertical="center"/>
    </xf>
    <xf numFmtId="169" fontId="6" fillId="3" borderId="2" xfId="0" applyNumberFormat="1" applyFont="1" applyFill="1" applyBorder="1" applyAlignment="1">
      <alignment vertical="center"/>
    </xf>
    <xf numFmtId="168" fontId="5" fillId="5" borderId="28" xfId="0" applyNumberFormat="1" applyFont="1" applyFill="1" applyBorder="1" applyAlignment="1">
      <alignment vertical="center"/>
    </xf>
    <xf numFmtId="168" fontId="8" fillId="5" borderId="28" xfId="0" applyNumberFormat="1" applyFont="1" applyFill="1" applyBorder="1"/>
    <xf numFmtId="168" fontId="6" fillId="3" borderId="40" xfId="0" applyNumberFormat="1" applyFont="1" applyFill="1" applyBorder="1" applyAlignment="1">
      <alignment vertical="center"/>
    </xf>
    <xf numFmtId="168" fontId="5" fillId="6" borderId="40" xfId="0" applyNumberFormat="1" applyFont="1" applyFill="1" applyBorder="1" applyAlignment="1">
      <alignment vertical="center"/>
    </xf>
    <xf numFmtId="168" fontId="5" fillId="11" borderId="40" xfId="0" applyNumberFormat="1" applyFont="1" applyFill="1" applyBorder="1" applyAlignment="1">
      <alignment vertical="center"/>
    </xf>
    <xf numFmtId="168" fontId="18" fillId="11" borderId="40" xfId="0" applyNumberFormat="1" applyFont="1" applyFill="1" applyBorder="1" applyAlignment="1">
      <alignment vertical="center"/>
    </xf>
    <xf numFmtId="169" fontId="6" fillId="3" borderId="41" xfId="0" applyNumberFormat="1" applyFont="1" applyFill="1" applyBorder="1" applyAlignment="1">
      <alignment vertical="center"/>
    </xf>
    <xf numFmtId="168" fontId="5" fillId="12" borderId="22" xfId="0" applyNumberFormat="1" applyFont="1" applyFill="1" applyBorder="1" applyAlignment="1">
      <alignment vertical="center"/>
    </xf>
    <xf numFmtId="168" fontId="5" fillId="12" borderId="24" xfId="0" applyNumberFormat="1" applyFont="1" applyFill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68" fontId="4" fillId="3" borderId="1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/>
    <xf numFmtId="0" fontId="6" fillId="0" borderId="46" xfId="0" applyFont="1" applyBorder="1" applyAlignment="1">
      <alignment vertical="center"/>
    </xf>
    <xf numFmtId="168" fontId="6" fillId="0" borderId="47" xfId="0" applyNumberFormat="1" applyFont="1" applyBorder="1" applyAlignment="1">
      <alignment vertical="center"/>
    </xf>
    <xf numFmtId="168" fontId="6" fillId="0" borderId="48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168" fontId="0" fillId="0" borderId="0" xfId="0" applyNumberFormat="1"/>
    <xf numFmtId="168" fontId="0" fillId="7" borderId="0" xfId="0" applyNumberFormat="1" applyFill="1"/>
    <xf numFmtId="0" fontId="4" fillId="0" borderId="8" xfId="0" applyFont="1" applyFill="1" applyBorder="1" applyAlignment="1">
      <alignment vertical="center"/>
    </xf>
    <xf numFmtId="168" fontId="6" fillId="0" borderId="42" xfId="0" applyNumberFormat="1" applyFont="1" applyFill="1" applyBorder="1" applyAlignment="1">
      <alignment vertical="center"/>
    </xf>
    <xf numFmtId="168" fontId="6" fillId="0" borderId="9" xfId="0" applyNumberFormat="1" applyFont="1" applyFill="1" applyBorder="1" applyAlignment="1">
      <alignment vertical="center"/>
    </xf>
    <xf numFmtId="168" fontId="6" fillId="0" borderId="43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68" fontId="4" fillId="0" borderId="1" xfId="0" applyNumberFormat="1" applyFont="1" applyFill="1" applyBorder="1" applyAlignment="1">
      <alignment vertical="center"/>
    </xf>
    <xf numFmtId="168" fontId="6" fillId="0" borderId="1" xfId="0" applyNumberFormat="1" applyFont="1" applyFill="1" applyBorder="1" applyAlignment="1">
      <alignment vertical="center"/>
    </xf>
    <xf numFmtId="168" fontId="6" fillId="0" borderId="2" xfId="0" applyNumberFormat="1" applyFont="1" applyFill="1" applyBorder="1" applyAlignment="1">
      <alignment vertical="center"/>
    </xf>
    <xf numFmtId="168" fontId="6" fillId="0" borderId="22" xfId="0" applyNumberFormat="1" applyFont="1" applyFill="1" applyBorder="1" applyAlignment="1">
      <alignment vertical="center"/>
    </xf>
    <xf numFmtId="168" fontId="27" fillId="0" borderId="1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68" fontId="6" fillId="0" borderId="17" xfId="0" applyNumberFormat="1" applyFont="1" applyFill="1" applyBorder="1" applyAlignment="1">
      <alignment vertical="center"/>
    </xf>
    <xf numFmtId="168" fontId="6" fillId="0" borderId="38" xfId="0" applyNumberFormat="1" applyFont="1" applyFill="1" applyBorder="1" applyAlignment="1">
      <alignment vertical="center"/>
    </xf>
    <xf numFmtId="168" fontId="6" fillId="0" borderId="18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8" fontId="4" fillId="6" borderId="1" xfId="0" applyNumberFormat="1" applyFont="1" applyFill="1" applyBorder="1" applyAlignment="1">
      <alignment vertical="center"/>
    </xf>
    <xf numFmtId="168" fontId="6" fillId="14" borderId="2" xfId="0" applyNumberFormat="1" applyFont="1" applyFill="1" applyBorder="1" applyAlignment="1">
      <alignment vertical="center"/>
    </xf>
    <xf numFmtId="168" fontId="5" fillId="0" borderId="2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8" fontId="3" fillId="0" borderId="49" xfId="0" applyNumberFormat="1" applyFont="1" applyBorder="1" applyAlignment="1">
      <alignment vertical="center"/>
    </xf>
    <xf numFmtId="168" fontId="3" fillId="0" borderId="3" xfId="0" applyNumberFormat="1" applyFont="1" applyBorder="1" applyAlignment="1">
      <alignment vertical="center"/>
    </xf>
    <xf numFmtId="170" fontId="3" fillId="0" borderId="1" xfId="0" applyNumberFormat="1" applyFont="1" applyBorder="1" applyAlignment="1">
      <alignment vertical="center"/>
    </xf>
    <xf numFmtId="168" fontId="4" fillId="11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68" fontId="5" fillId="8" borderId="2" xfId="0" applyNumberFormat="1" applyFont="1" applyFill="1" applyBorder="1" applyAlignment="1">
      <alignment horizontal="right" vertical="center"/>
    </xf>
  </cellXfs>
  <cellStyles count="1">
    <cellStyle name="Normálna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D85DF5"/>
      <color rgb="FF78A881"/>
      <color rgb="FFCC99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9533/Documents/szt&#352;/VZ%202021/Navrh%20rozpo&#269;tu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ZTS výdavky"/>
      <sheetName val="SZTS prijmy"/>
      <sheetName val="Spoločné"/>
      <sheetName val="IDO"/>
      <sheetName val="RnR"/>
      <sheetName val="TŠ"/>
      <sheetName val="Náklady na kluby 15%"/>
      <sheetName val="členské a licenč.poplatky"/>
      <sheetName val="Vzdelávanie"/>
      <sheetName val="propagačné a marketingové aktiv"/>
      <sheetName val="Reprezentácia"/>
    </sheetNames>
    <sheetDataSet>
      <sheetData sheetId="0"/>
      <sheetData sheetId="1">
        <row r="15">
          <cell r="B15">
            <v>93972.21</v>
          </cell>
          <cell r="C15">
            <v>54575.67</v>
          </cell>
          <cell r="D15">
            <v>2325</v>
          </cell>
          <cell r="E15">
            <v>80951.69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2AB91-2F58-4DB9-818D-DA719E4D6F42}">
  <dimension ref="A1:E23"/>
  <sheetViews>
    <sheetView topLeftCell="A2" workbookViewId="0">
      <selection activeCell="B23" sqref="B23"/>
    </sheetView>
  </sheetViews>
  <sheetFormatPr defaultRowHeight="14.4" x14ac:dyDescent="0.3"/>
  <cols>
    <col min="1" max="1" width="32.33203125" customWidth="1"/>
    <col min="2" max="3" width="11.88671875" customWidth="1"/>
    <col min="4" max="4" width="11.6640625" customWidth="1"/>
    <col min="5" max="5" width="14" customWidth="1"/>
  </cols>
  <sheetData>
    <row r="1" spans="1:5" ht="15.6" x14ac:dyDescent="0.3">
      <c r="A1" s="178" t="s">
        <v>80</v>
      </c>
      <c r="B1" s="178"/>
      <c r="C1" s="178"/>
      <c r="D1" s="178"/>
      <c r="E1" s="178"/>
    </row>
    <row r="3" spans="1:5" x14ac:dyDescent="0.3">
      <c r="A3" s="7" t="s">
        <v>6</v>
      </c>
      <c r="B3" s="8">
        <v>590215</v>
      </c>
    </row>
    <row r="4" spans="1:5" x14ac:dyDescent="0.3">
      <c r="A4" s="3" t="s">
        <v>1</v>
      </c>
      <c r="B4" s="4">
        <f>B3*C4</f>
        <v>88532.25</v>
      </c>
      <c r="C4" s="6">
        <v>0.15</v>
      </c>
      <c r="D4" s="5"/>
    </row>
    <row r="5" spans="1:5" x14ac:dyDescent="0.3">
      <c r="A5" s="3" t="s">
        <v>2</v>
      </c>
      <c r="B5" s="4">
        <f>B3*C5</f>
        <v>118043</v>
      </c>
      <c r="C5" s="6">
        <v>0.2</v>
      </c>
    </row>
    <row r="6" spans="1:5" x14ac:dyDescent="0.3">
      <c r="A6" s="3" t="s">
        <v>3</v>
      </c>
      <c r="B6" s="4">
        <f>B3*C6</f>
        <v>147553.75</v>
      </c>
      <c r="C6" s="6">
        <v>0.25</v>
      </c>
      <c r="D6" s="5"/>
    </row>
    <row r="7" spans="1:5" x14ac:dyDescent="0.3">
      <c r="A7" s="3" t="s">
        <v>4</v>
      </c>
      <c r="B7" s="4">
        <f>B3*C7</f>
        <v>88532.25</v>
      </c>
      <c r="C7" s="6">
        <v>0.15</v>
      </c>
    </row>
    <row r="8" spans="1:5" x14ac:dyDescent="0.3">
      <c r="A8" s="3" t="s">
        <v>95</v>
      </c>
      <c r="B8" s="4">
        <v>0</v>
      </c>
      <c r="C8" s="6"/>
    </row>
    <row r="9" spans="1:5" x14ac:dyDescent="0.3">
      <c r="A9" s="3" t="s">
        <v>45</v>
      </c>
      <c r="B9" s="4">
        <f>(B3-B4-B5-B6-B7-B8)/2</f>
        <v>73776.875</v>
      </c>
      <c r="C9" s="6"/>
      <c r="E9" s="5"/>
    </row>
    <row r="10" spans="1:5" x14ac:dyDescent="0.3">
      <c r="A10" s="3"/>
      <c r="B10" s="4"/>
      <c r="C10" s="6"/>
    </row>
    <row r="11" spans="1:5" x14ac:dyDescent="0.3">
      <c r="A11" s="1"/>
      <c r="B11" s="8"/>
    </row>
    <row r="12" spans="1:5" x14ac:dyDescent="0.3">
      <c r="A12" s="1" t="s">
        <v>72</v>
      </c>
      <c r="B12" s="8"/>
    </row>
    <row r="13" spans="1:5" x14ac:dyDescent="0.3">
      <c r="A13" s="1" t="s">
        <v>7</v>
      </c>
      <c r="B13" s="9">
        <f>B3+B11+B12</f>
        <v>590215</v>
      </c>
    </row>
    <row r="16" spans="1:5" x14ac:dyDescent="0.3">
      <c r="A16" s="2" t="s">
        <v>8</v>
      </c>
      <c r="B16" s="10" t="s">
        <v>9</v>
      </c>
      <c r="C16" s="10" t="s">
        <v>12</v>
      </c>
      <c r="D16" s="10" t="s">
        <v>11</v>
      </c>
      <c r="E16" s="10" t="s">
        <v>71</v>
      </c>
    </row>
    <row r="17" spans="1:5" x14ac:dyDescent="0.3">
      <c r="A17" s="12" t="s">
        <v>1</v>
      </c>
      <c r="B17" s="13">
        <v>0</v>
      </c>
      <c r="C17" s="14">
        <v>0</v>
      </c>
      <c r="D17" s="15">
        <v>0</v>
      </c>
      <c r="E17" s="15">
        <v>0</v>
      </c>
    </row>
    <row r="18" spans="1:5" x14ac:dyDescent="0.3">
      <c r="A18" s="11" t="s">
        <v>2</v>
      </c>
      <c r="B18" s="13">
        <f>B5*0.622</f>
        <v>73422.745999999999</v>
      </c>
      <c r="C18" s="14">
        <f>B5*0.244</f>
        <v>28802.491999999998</v>
      </c>
      <c r="D18" s="15">
        <f>B5*0.067</f>
        <v>7908.8810000000003</v>
      </c>
      <c r="E18" s="15">
        <f>B5*0.067</f>
        <v>7908.8810000000003</v>
      </c>
    </row>
    <row r="19" spans="1:5" x14ac:dyDescent="0.3">
      <c r="A19" s="11" t="s">
        <v>3</v>
      </c>
      <c r="B19" s="13">
        <f>B6*0.622</f>
        <v>91778.432499999995</v>
      </c>
      <c r="C19" s="14">
        <f>B6*0.244</f>
        <v>36003.114999999998</v>
      </c>
      <c r="D19" s="15">
        <f>B6*0.067</f>
        <v>9886.1012499999997</v>
      </c>
      <c r="E19" s="15">
        <f>B6*0.067</f>
        <v>9886.1012499999997</v>
      </c>
    </row>
    <row r="20" spans="1:5" x14ac:dyDescent="0.3">
      <c r="A20" s="11" t="s">
        <v>4</v>
      </c>
      <c r="B20" s="13">
        <v>0</v>
      </c>
      <c r="C20" s="14">
        <f>B7*0.244</f>
        <v>21601.868999999999</v>
      </c>
      <c r="D20" s="15">
        <v>0</v>
      </c>
      <c r="E20" s="15">
        <f>B7*0.067</f>
        <v>5931.66075</v>
      </c>
    </row>
    <row r="21" spans="1:5" x14ac:dyDescent="0.3">
      <c r="A21" s="11" t="s">
        <v>5</v>
      </c>
      <c r="B21" s="13">
        <v>0</v>
      </c>
      <c r="C21" s="14">
        <v>0</v>
      </c>
      <c r="D21" s="15">
        <v>0</v>
      </c>
      <c r="E21" s="15">
        <v>0</v>
      </c>
    </row>
    <row r="22" spans="1:5" x14ac:dyDescent="0.3">
      <c r="A22" s="11" t="s">
        <v>45</v>
      </c>
      <c r="B22" s="13">
        <f>B9*0.622</f>
        <v>45889.216249999998</v>
      </c>
      <c r="C22" s="14">
        <f>B9*0.244</f>
        <v>18001.557499999999</v>
      </c>
      <c r="D22" s="15">
        <f>B9*0.067</f>
        <v>4943.0506249999999</v>
      </c>
      <c r="E22" s="15">
        <f>B9*0.067</f>
        <v>4943.0506249999999</v>
      </c>
    </row>
    <row r="23" spans="1:5" x14ac:dyDescent="0.3">
      <c r="A23" s="16" t="s">
        <v>13</v>
      </c>
      <c r="B23" s="17">
        <f>SUM(B17:B22)</f>
        <v>211090.39474999998</v>
      </c>
      <c r="C23" s="17">
        <f t="shared" ref="C23:E23" si="0">SUM(C17:C22)</f>
        <v>104409.03349999999</v>
      </c>
      <c r="D23" s="17">
        <f t="shared" si="0"/>
        <v>22738.032875000001</v>
      </c>
      <c r="E23" s="17">
        <f t="shared" si="0"/>
        <v>28669.693625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18690-CBE0-476A-ADB9-4A83A7277DDA}">
  <dimension ref="A1:AX330"/>
  <sheetViews>
    <sheetView tabSelected="1" topLeftCell="B70" zoomScale="128" zoomScaleNormal="98" workbookViewId="0">
      <selection activeCell="H75" sqref="H75"/>
    </sheetView>
  </sheetViews>
  <sheetFormatPr defaultRowHeight="14.4" x14ac:dyDescent="0.3"/>
  <cols>
    <col min="1" max="1" width="31.5546875" customWidth="1"/>
    <col min="2" max="2" width="64.6640625" customWidth="1"/>
    <col min="3" max="3" width="11.6640625" style="39" customWidth="1"/>
    <col min="4" max="6" width="11.6640625" customWidth="1"/>
    <col min="7" max="7" width="13.109375" customWidth="1"/>
    <col min="8" max="8" width="12.88671875" customWidth="1"/>
    <col min="9" max="9" width="9.44140625" bestFit="1" customWidth="1"/>
    <col min="10" max="10" width="11.44140625" bestFit="1" customWidth="1"/>
  </cols>
  <sheetData>
    <row r="1" spans="1:50" ht="25.5" customHeight="1" thickBot="1" x14ac:dyDescent="0.35">
      <c r="B1" s="179" t="s">
        <v>99</v>
      </c>
      <c r="C1" s="179"/>
      <c r="D1" s="179"/>
      <c r="E1" s="179"/>
      <c r="F1" s="179"/>
      <c r="G1" s="179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50" x14ac:dyDescent="0.3">
      <c r="B2" s="180" t="s">
        <v>14</v>
      </c>
      <c r="C2" s="182" t="s">
        <v>65</v>
      </c>
      <c r="D2" s="183"/>
      <c r="E2" s="183"/>
      <c r="F2" s="183"/>
      <c r="G2" s="184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50" ht="15" thickBot="1" x14ac:dyDescent="0.35">
      <c r="B3" s="181"/>
      <c r="C3" s="19" t="s">
        <v>9</v>
      </c>
      <c r="D3" s="20" t="s">
        <v>10</v>
      </c>
      <c r="E3" s="21" t="s">
        <v>0</v>
      </c>
      <c r="F3" s="21" t="s">
        <v>71</v>
      </c>
      <c r="G3" s="22" t="s">
        <v>64</v>
      </c>
      <c r="H3" s="121" t="s">
        <v>54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:50" s="29" customFormat="1" ht="16.2" thickBot="1" x14ac:dyDescent="0.35"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1:50" ht="15" thickBot="1" x14ac:dyDescent="0.35">
      <c r="A5" s="51" t="str">
        <f>'Príspevok MŠ'!A4</f>
        <v>a) šport mládeže cez kluby</v>
      </c>
      <c r="B5" s="52" t="s">
        <v>39</v>
      </c>
      <c r="C5" s="75">
        <f>'Príspevok MŠ'!B17</f>
        <v>0</v>
      </c>
      <c r="D5" s="63">
        <f>'Príspevok MŠ'!C17</f>
        <v>0</v>
      </c>
      <c r="E5" s="63">
        <f>'Príspevok MŠ'!D17</f>
        <v>0</v>
      </c>
      <c r="F5" s="63">
        <v>0</v>
      </c>
      <c r="G5" s="63">
        <v>88532.25</v>
      </c>
      <c r="H5" s="64">
        <v>88532.25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1:50" ht="15" thickBot="1" x14ac:dyDescent="0.35">
      <c r="B6" s="71" t="s">
        <v>33</v>
      </c>
      <c r="C6" s="72">
        <f>C5</f>
        <v>0</v>
      </c>
      <c r="D6" s="73">
        <f>D5</f>
        <v>0</v>
      </c>
      <c r="E6" s="73">
        <f>E5</f>
        <v>0</v>
      </c>
      <c r="F6" s="73">
        <v>0</v>
      </c>
      <c r="G6" s="72">
        <v>88532.25</v>
      </c>
      <c r="H6" s="74">
        <v>88532.25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50" s="29" customFormat="1" ht="15.6" x14ac:dyDescent="0.3"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</row>
    <row r="8" spans="1:50" ht="15" thickBot="1" x14ac:dyDescent="0.35">
      <c r="C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</row>
    <row r="9" spans="1:50" ht="15" thickBot="1" x14ac:dyDescent="0.35">
      <c r="A9" s="36" t="str">
        <f>'Príspevok MŠ'!A5</f>
        <v>b) rozvoj talentovaných športovcov</v>
      </c>
      <c r="B9" s="37" t="s">
        <v>39</v>
      </c>
      <c r="C9" s="59">
        <f>'Príspevok MŠ'!B18</f>
        <v>73422.745999999999</v>
      </c>
      <c r="D9" s="59">
        <f>'Príspevok MŠ'!C18</f>
        <v>28802.491999999998</v>
      </c>
      <c r="E9" s="59">
        <f>'Príspevok MŠ'!D18</f>
        <v>7908.8810000000003</v>
      </c>
      <c r="F9" s="59">
        <f>'Príspevok MŠ'!E18</f>
        <v>7908.8810000000003</v>
      </c>
      <c r="G9" s="59">
        <v>0</v>
      </c>
      <c r="H9" s="60">
        <f t="shared" ref="H9:H16" si="0">SUM(C9:G9)</f>
        <v>118042.99999999999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</row>
    <row r="10" spans="1:50" x14ac:dyDescent="0.3">
      <c r="A10" s="53"/>
      <c r="B10" s="68" t="s">
        <v>27</v>
      </c>
      <c r="C10" s="69">
        <f>SUM(C11:C21)</f>
        <v>73423</v>
      </c>
      <c r="D10" s="69">
        <f>SUM(D11:D21)</f>
        <v>28802</v>
      </c>
      <c r="E10" s="69">
        <f>SUM(E11:E22)</f>
        <v>7909</v>
      </c>
      <c r="F10" s="69">
        <f>SUM(F11:F23)</f>
        <v>7909</v>
      </c>
      <c r="G10" s="69">
        <v>0</v>
      </c>
      <c r="H10" s="70">
        <f t="shared" si="0"/>
        <v>118043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  <row r="11" spans="1:50" x14ac:dyDescent="0.3">
      <c r="B11" s="38" t="s">
        <v>40</v>
      </c>
      <c r="C11" s="85"/>
      <c r="D11" s="85">
        <v>28000</v>
      </c>
      <c r="E11" s="85">
        <v>3000</v>
      </c>
      <c r="F11" s="120"/>
      <c r="G11" s="86"/>
      <c r="H11" s="86">
        <f t="shared" si="0"/>
        <v>31000</v>
      </c>
      <c r="I11" s="18"/>
      <c r="J11" s="7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1:50" x14ac:dyDescent="0.3">
      <c r="B12" s="38" t="s">
        <v>101</v>
      </c>
      <c r="C12" s="85">
        <v>22000</v>
      </c>
      <c r="D12" s="87"/>
      <c r="E12" s="85"/>
      <c r="F12" s="85">
        <v>2409</v>
      </c>
      <c r="G12" s="86"/>
      <c r="H12" s="86">
        <f t="shared" si="0"/>
        <v>24409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</row>
    <row r="13" spans="1:50" x14ac:dyDescent="0.3">
      <c r="B13" s="38" t="s">
        <v>79</v>
      </c>
      <c r="C13" s="85">
        <v>13423</v>
      </c>
      <c r="D13" s="87"/>
      <c r="E13" s="87"/>
      <c r="F13" s="88"/>
      <c r="G13" s="86"/>
      <c r="H13" s="86">
        <f t="shared" si="0"/>
        <v>13423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</row>
    <row r="14" spans="1:50" x14ac:dyDescent="0.3">
      <c r="B14" s="76" t="s">
        <v>59</v>
      </c>
      <c r="C14" s="88"/>
      <c r="D14" s="85">
        <v>802</v>
      </c>
      <c r="E14" s="88"/>
      <c r="F14" s="88"/>
      <c r="G14" s="86"/>
      <c r="H14" s="86">
        <f t="shared" si="0"/>
        <v>802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</row>
    <row r="15" spans="1:50" x14ac:dyDescent="0.3">
      <c r="B15" s="76" t="s">
        <v>113</v>
      </c>
      <c r="C15" s="88"/>
      <c r="D15" s="85"/>
      <c r="E15" s="189">
        <v>1409</v>
      </c>
      <c r="F15" s="88"/>
      <c r="G15" s="86"/>
      <c r="H15" s="86">
        <v>1409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</row>
    <row r="16" spans="1:50" x14ac:dyDescent="0.3">
      <c r="B16" s="38" t="s">
        <v>53</v>
      </c>
      <c r="C16" s="85">
        <v>4500</v>
      </c>
      <c r="D16" s="89"/>
      <c r="E16" s="90"/>
      <c r="F16" s="90">
        <v>500</v>
      </c>
      <c r="G16" s="91"/>
      <c r="H16" s="91">
        <f t="shared" si="0"/>
        <v>5000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6" x14ac:dyDescent="0.3">
      <c r="B17" s="38" t="s">
        <v>106</v>
      </c>
      <c r="C17" s="85">
        <v>2000</v>
      </c>
      <c r="D17" s="89"/>
      <c r="E17" s="90"/>
      <c r="F17" s="90"/>
      <c r="G17" s="91"/>
      <c r="H17" s="91">
        <v>2000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</row>
    <row r="18" spans="1:46" x14ac:dyDescent="0.3">
      <c r="B18" s="38" t="s">
        <v>96</v>
      </c>
      <c r="C18" s="85">
        <v>7000</v>
      </c>
      <c r="D18" s="89"/>
      <c r="E18" s="90"/>
      <c r="F18" s="90"/>
      <c r="G18" s="91"/>
      <c r="H18" s="91">
        <f t="shared" ref="H18:H23" si="1">SUM(C18:G18)</f>
        <v>7000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</row>
    <row r="19" spans="1:46" x14ac:dyDescent="0.3">
      <c r="B19" s="38" t="s">
        <v>97</v>
      </c>
      <c r="C19" s="85">
        <v>14500</v>
      </c>
      <c r="D19" s="89"/>
      <c r="E19" s="90"/>
      <c r="F19" s="90"/>
      <c r="G19" s="91"/>
      <c r="H19" s="91">
        <f t="shared" si="1"/>
        <v>14500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1:46" x14ac:dyDescent="0.3">
      <c r="B20" s="38" t="s">
        <v>98</v>
      </c>
      <c r="C20" s="85">
        <v>7000</v>
      </c>
      <c r="D20" s="89"/>
      <c r="E20" s="90"/>
      <c r="F20" s="90"/>
      <c r="G20" s="91"/>
      <c r="H20" s="91">
        <f t="shared" si="1"/>
        <v>7000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</row>
    <row r="21" spans="1:46" x14ac:dyDescent="0.3">
      <c r="B21" s="38" t="s">
        <v>66</v>
      </c>
      <c r="C21" s="85">
        <v>3000</v>
      </c>
      <c r="D21" s="89"/>
      <c r="E21" s="89"/>
      <c r="F21" s="90"/>
      <c r="G21" s="91"/>
      <c r="H21" s="91">
        <f t="shared" si="1"/>
        <v>3000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</row>
    <row r="22" spans="1:46" x14ac:dyDescent="0.3">
      <c r="B22" s="77" t="s">
        <v>61</v>
      </c>
      <c r="C22" s="92"/>
      <c r="D22" s="93"/>
      <c r="E22" s="94">
        <v>3500</v>
      </c>
      <c r="F22" s="94"/>
      <c r="G22" s="95"/>
      <c r="H22" s="95">
        <f t="shared" si="1"/>
        <v>3500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</row>
    <row r="23" spans="1:46" x14ac:dyDescent="0.3">
      <c r="B23" s="38" t="s">
        <v>77</v>
      </c>
      <c r="C23" s="124"/>
      <c r="D23" s="89"/>
      <c r="E23" s="90"/>
      <c r="F23" s="120">
        <v>5000</v>
      </c>
      <c r="G23" s="91"/>
      <c r="H23" s="91">
        <f t="shared" si="1"/>
        <v>5000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ht="15" thickBot="1" x14ac:dyDescent="0.35"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</row>
    <row r="25" spans="1:46" ht="15" thickBot="1" x14ac:dyDescent="0.35">
      <c r="A25" s="56" t="str">
        <f>'Príspevok MŠ'!A19</f>
        <v>c) športová reprezentácia</v>
      </c>
      <c r="B25" s="56" t="s">
        <v>39</v>
      </c>
      <c r="C25" s="61">
        <f>'Príspevok MŠ'!B19</f>
        <v>91778.432499999995</v>
      </c>
      <c r="D25" s="61">
        <f>'Príspevok MŠ'!C19</f>
        <v>36003.114999999998</v>
      </c>
      <c r="E25" s="61">
        <f>'Príspevok MŠ'!D19</f>
        <v>9886.1012499999997</v>
      </c>
      <c r="F25" s="61">
        <f>'Príspevok MŠ'!E19</f>
        <v>9886.1012499999997</v>
      </c>
      <c r="G25" s="61">
        <v>0</v>
      </c>
      <c r="H25" s="61">
        <f t="shared" ref="H25:H34" si="2">SUM(C25:G25)</f>
        <v>147553.75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</row>
    <row r="26" spans="1:46" x14ac:dyDescent="0.3">
      <c r="B26" s="54" t="s">
        <v>27</v>
      </c>
      <c r="C26" s="62">
        <f>SUM(C27:C38)</f>
        <v>101300</v>
      </c>
      <c r="D26" s="62">
        <f>SUM(D27:D39)</f>
        <v>36003</v>
      </c>
      <c r="E26" s="62">
        <f>SUM(E27:E38)</f>
        <v>9886</v>
      </c>
      <c r="F26" s="129">
        <f>SUM(F27:F39)</f>
        <v>9886</v>
      </c>
      <c r="G26" s="62">
        <f>SUM(G27:G38)</f>
        <v>0</v>
      </c>
      <c r="H26" s="62">
        <f t="shared" si="2"/>
        <v>157075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</row>
    <row r="27" spans="1:46" x14ac:dyDescent="0.3">
      <c r="B27" s="55" t="s">
        <v>42</v>
      </c>
      <c r="C27" s="125">
        <v>20000</v>
      </c>
      <c r="D27" s="80"/>
      <c r="E27" s="80"/>
      <c r="F27" s="80"/>
      <c r="G27" s="81"/>
      <c r="H27" s="142">
        <f t="shared" si="2"/>
        <v>20000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</row>
    <row r="28" spans="1:46" x14ac:dyDescent="0.3">
      <c r="B28" s="55" t="s">
        <v>52</v>
      </c>
      <c r="C28" s="125">
        <v>0</v>
      </c>
      <c r="D28" s="80"/>
      <c r="E28" s="80"/>
      <c r="F28" s="80">
        <v>5500</v>
      </c>
      <c r="G28" s="81"/>
      <c r="H28" s="143">
        <f t="shared" si="2"/>
        <v>5500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</row>
    <row r="29" spans="1:46" x14ac:dyDescent="0.3">
      <c r="B29" s="55" t="s">
        <v>60</v>
      </c>
      <c r="C29" s="125">
        <v>0</v>
      </c>
      <c r="D29" s="80"/>
      <c r="E29" s="80"/>
      <c r="F29" s="80"/>
      <c r="G29" s="81"/>
      <c r="H29" s="143">
        <f t="shared" si="2"/>
        <v>0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</row>
    <row r="30" spans="1:46" x14ac:dyDescent="0.3">
      <c r="B30" s="55" t="s">
        <v>32</v>
      </c>
      <c r="C30" s="125">
        <v>20000</v>
      </c>
      <c r="D30" s="79"/>
      <c r="E30" s="79"/>
      <c r="F30" s="79">
        <v>3386</v>
      </c>
      <c r="G30" s="82"/>
      <c r="H30" s="143">
        <f t="shared" si="2"/>
        <v>23386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</row>
    <row r="31" spans="1:46" x14ac:dyDescent="0.3">
      <c r="B31" s="55" t="s">
        <v>41</v>
      </c>
      <c r="C31" s="125">
        <v>2000</v>
      </c>
      <c r="D31" s="79"/>
      <c r="E31" s="79"/>
      <c r="F31" s="79">
        <v>500</v>
      </c>
      <c r="G31" s="82"/>
      <c r="H31" s="82">
        <f t="shared" si="2"/>
        <v>2500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</row>
    <row r="32" spans="1:46" x14ac:dyDescent="0.3">
      <c r="B32" s="55" t="s">
        <v>43</v>
      </c>
      <c r="C32" s="126">
        <v>30000</v>
      </c>
      <c r="D32" s="83"/>
      <c r="E32" s="83"/>
      <c r="F32" s="80"/>
      <c r="G32" s="82"/>
      <c r="H32" s="82">
        <f t="shared" si="2"/>
        <v>30000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</row>
    <row r="33" spans="1:46" x14ac:dyDescent="0.3">
      <c r="B33" s="55" t="s">
        <v>63</v>
      </c>
      <c r="C33" s="126"/>
      <c r="D33" s="83"/>
      <c r="E33" s="84">
        <v>2500</v>
      </c>
      <c r="F33" s="80"/>
      <c r="G33" s="82"/>
      <c r="H33" s="82">
        <f t="shared" si="2"/>
        <v>2500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</row>
    <row r="34" spans="1:46" x14ac:dyDescent="0.3">
      <c r="B34" s="55" t="s">
        <v>44</v>
      </c>
      <c r="C34" s="127">
        <v>4800</v>
      </c>
      <c r="D34" s="83"/>
      <c r="E34" s="83"/>
      <c r="F34" s="80"/>
      <c r="G34" s="82"/>
      <c r="H34" s="82">
        <f t="shared" si="2"/>
        <v>4800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</row>
    <row r="35" spans="1:46" x14ac:dyDescent="0.3">
      <c r="B35" s="55" t="s">
        <v>102</v>
      </c>
      <c r="C35" s="127">
        <v>2500</v>
      </c>
      <c r="D35" s="83"/>
      <c r="E35" s="83"/>
      <c r="F35" s="80"/>
      <c r="G35" s="82"/>
      <c r="H35" s="82">
        <v>2500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</row>
    <row r="36" spans="1:46" x14ac:dyDescent="0.3">
      <c r="B36" s="55" t="s">
        <v>103</v>
      </c>
      <c r="C36" s="125">
        <v>22000</v>
      </c>
      <c r="D36" s="83"/>
      <c r="E36" s="83"/>
      <c r="F36" s="80"/>
      <c r="G36" s="82"/>
      <c r="H36" s="82">
        <v>22000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7" spans="1:46" x14ac:dyDescent="0.3">
      <c r="B37" s="55" t="s">
        <v>57</v>
      </c>
      <c r="C37" s="127"/>
      <c r="D37" s="79">
        <v>36003</v>
      </c>
      <c r="E37" s="79">
        <v>7386</v>
      </c>
      <c r="F37" s="80"/>
      <c r="G37" s="82"/>
      <c r="H37" s="82">
        <f>SUM(C37:G37)</f>
        <v>43389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</row>
    <row r="38" spans="1:46" x14ac:dyDescent="0.3">
      <c r="B38" s="55" t="s">
        <v>62</v>
      </c>
      <c r="C38" s="126"/>
      <c r="D38" s="83"/>
      <c r="E38" s="84"/>
      <c r="F38" s="80"/>
      <c r="G38" s="82"/>
      <c r="H38" s="82">
        <f>SUM(C38:G38)</f>
        <v>0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</row>
    <row r="39" spans="1:46" x14ac:dyDescent="0.3">
      <c r="B39" s="55" t="s">
        <v>78</v>
      </c>
      <c r="C39" s="80"/>
      <c r="D39" s="83"/>
      <c r="E39" s="84"/>
      <c r="F39" s="80">
        <v>500</v>
      </c>
      <c r="G39" s="82"/>
      <c r="H39" s="82">
        <f>SUM(C39:G39)</f>
        <v>500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</row>
    <row r="40" spans="1:46" ht="15" thickBot="1" x14ac:dyDescent="0.35"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</row>
    <row r="41" spans="1:46" ht="15" thickBot="1" x14ac:dyDescent="0.35">
      <c r="A41" s="31" t="str">
        <f>'Príspevok MŠ'!A22</f>
        <v>f) ostatná športová činnosť</v>
      </c>
      <c r="B41" s="32" t="s">
        <v>38</v>
      </c>
      <c r="C41" s="96">
        <f>'Príspevok MŠ'!B22</f>
        <v>45889.216249999998</v>
      </c>
      <c r="D41" s="96">
        <f>'Príspevok MŠ'!C22</f>
        <v>18001.557499999999</v>
      </c>
      <c r="E41" s="96">
        <f>'Príspevok MŠ'!D22</f>
        <v>4943.0506249999999</v>
      </c>
      <c r="F41" s="96">
        <f>'Príspevok MŠ'!E22</f>
        <v>4943.0506249999999</v>
      </c>
      <c r="G41" s="131">
        <v>0</v>
      </c>
      <c r="H41" s="135">
        <f>SUM(C41:G41)</f>
        <v>73776.875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</row>
    <row r="42" spans="1:46" ht="15" thickBot="1" x14ac:dyDescent="0.35">
      <c r="A42" s="53"/>
      <c r="B42" s="33" t="s">
        <v>27</v>
      </c>
      <c r="C42" s="97">
        <f>SUM(C59+C56+C43+C52)</f>
        <v>58400</v>
      </c>
      <c r="D42" s="97">
        <f>SUM(D59+D56+D43+D52)</f>
        <v>16800</v>
      </c>
      <c r="E42" s="122">
        <f>SUM(E59+E56+E43+E52+E66)</f>
        <v>5643</v>
      </c>
      <c r="F42" s="122">
        <f>SUM(F59+F56+F43+F52)</f>
        <v>5325</v>
      </c>
      <c r="G42" s="97">
        <f>SUM(G59+G56+G43+G52+G66)</f>
        <v>28200</v>
      </c>
      <c r="H42" s="136">
        <f>H43+H51+H52+H56+H58+H59+H66</f>
        <v>151816</v>
      </c>
      <c r="I42" s="7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</row>
    <row r="43" spans="1:46" x14ac:dyDescent="0.3">
      <c r="B43" s="27" t="s">
        <v>28</v>
      </c>
      <c r="C43" s="66">
        <f>SUM(C44:C49)</f>
        <v>2400</v>
      </c>
      <c r="D43" s="66">
        <f>SUM(D44:D49)</f>
        <v>2100</v>
      </c>
      <c r="E43" s="66">
        <f>SUM(E44:E49)</f>
        <v>300</v>
      </c>
      <c r="F43" s="66">
        <f>SUM(F44:F49)</f>
        <v>1000</v>
      </c>
      <c r="G43" s="65">
        <f>SUM(G44:G49)</f>
        <v>18500</v>
      </c>
      <c r="H43" s="137">
        <f t="shared" ref="H43:H49" si="3">SUM(C43:G43)</f>
        <v>24300</v>
      </c>
      <c r="I43" s="7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spans="1:46" x14ac:dyDescent="0.3">
      <c r="B44" s="34" t="s">
        <v>46</v>
      </c>
      <c r="C44" s="98">
        <v>1000</v>
      </c>
      <c r="D44" s="98">
        <v>1000</v>
      </c>
      <c r="E44" s="99"/>
      <c r="F44" s="133">
        <v>1000</v>
      </c>
      <c r="G44" s="132"/>
      <c r="H44" s="138">
        <f t="shared" si="3"/>
        <v>3000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</row>
    <row r="45" spans="1:46" x14ac:dyDescent="0.3">
      <c r="B45" s="34" t="s">
        <v>67</v>
      </c>
      <c r="C45" s="98"/>
      <c r="D45" s="98"/>
      <c r="E45" s="99">
        <v>300</v>
      </c>
      <c r="F45" s="99"/>
      <c r="G45" s="99"/>
      <c r="H45" s="138">
        <f t="shared" si="3"/>
        <v>300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</row>
    <row r="46" spans="1:46" x14ac:dyDescent="0.3">
      <c r="B46" s="34" t="s">
        <v>74</v>
      </c>
      <c r="C46" s="98"/>
      <c r="D46" s="98"/>
      <c r="E46" s="99"/>
      <c r="F46" s="99"/>
      <c r="G46" s="99"/>
      <c r="H46" s="138">
        <f t="shared" si="3"/>
        <v>0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</row>
    <row r="47" spans="1:46" x14ac:dyDescent="0.3">
      <c r="B47" s="34" t="s">
        <v>50</v>
      </c>
      <c r="C47" s="98"/>
      <c r="D47" s="98"/>
      <c r="E47" s="99"/>
      <c r="F47" s="99"/>
      <c r="G47" s="99">
        <v>6000</v>
      </c>
      <c r="H47" s="138">
        <f t="shared" si="3"/>
        <v>6000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spans="1:46" x14ac:dyDescent="0.3">
      <c r="B48" s="34" t="s">
        <v>51</v>
      </c>
      <c r="C48" s="98"/>
      <c r="D48" s="98"/>
      <c r="E48" s="99"/>
      <c r="F48" s="99"/>
      <c r="G48" s="99">
        <v>12500</v>
      </c>
      <c r="H48" s="138">
        <f t="shared" si="3"/>
        <v>12500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</row>
    <row r="49" spans="1:46" x14ac:dyDescent="0.3">
      <c r="B49" s="34" t="s">
        <v>47</v>
      </c>
      <c r="C49" s="170">
        <v>1400</v>
      </c>
      <c r="D49" s="123">
        <v>1100</v>
      </c>
      <c r="E49" s="99"/>
      <c r="F49" s="98"/>
      <c r="G49" s="99"/>
      <c r="H49" s="138">
        <f t="shared" si="3"/>
        <v>2500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</row>
    <row r="50" spans="1:46" x14ac:dyDescent="0.3">
      <c r="B50" s="34" t="s">
        <v>112</v>
      </c>
      <c r="C50" s="177"/>
      <c r="D50" s="103"/>
      <c r="E50" s="104"/>
      <c r="F50" s="130"/>
      <c r="G50" s="104">
        <v>9750</v>
      </c>
      <c r="H50" s="139">
        <v>9750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</row>
    <row r="51" spans="1:46" x14ac:dyDescent="0.3">
      <c r="B51" s="34" t="s">
        <v>72</v>
      </c>
      <c r="C51" s="130"/>
      <c r="D51" s="103"/>
      <c r="E51" s="104"/>
      <c r="F51" s="130"/>
      <c r="G51" s="104">
        <f>18000-552</f>
        <v>17448</v>
      </c>
      <c r="H51" s="139">
        <v>17448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</row>
    <row r="52" spans="1:46" x14ac:dyDescent="0.3">
      <c r="B52" s="27" t="s">
        <v>29</v>
      </c>
      <c r="C52" s="66">
        <f>SUM(C53:C54)</f>
        <v>1200</v>
      </c>
      <c r="D52" s="66">
        <f>SUM(D53:D54)</f>
        <v>1200</v>
      </c>
      <c r="E52" s="66">
        <f>SUM(E53:E55)</f>
        <v>1500</v>
      </c>
      <c r="F52" s="66"/>
      <c r="G52" s="65">
        <f>SUM(G53:G54)</f>
        <v>1100</v>
      </c>
      <c r="H52" s="137">
        <f>SUM(H53:H54)</f>
        <v>4300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</row>
    <row r="53" spans="1:46" s="7" customFormat="1" x14ac:dyDescent="0.3">
      <c r="A53"/>
      <c r="B53" s="34" t="s">
        <v>49</v>
      </c>
      <c r="C53" s="98">
        <v>800</v>
      </c>
      <c r="D53" s="98">
        <v>1200</v>
      </c>
      <c r="E53" s="98">
        <v>800</v>
      </c>
      <c r="F53" s="99"/>
      <c r="G53" s="133">
        <v>1100</v>
      </c>
      <c r="H53" s="138">
        <f>SUM(C53:G53)</f>
        <v>3900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</row>
    <row r="54" spans="1:46" x14ac:dyDescent="0.3">
      <c r="B54" s="34" t="s">
        <v>48</v>
      </c>
      <c r="C54" s="100">
        <v>400</v>
      </c>
      <c r="D54" s="101"/>
      <c r="E54" s="102"/>
      <c r="F54" s="102"/>
      <c r="G54" s="133"/>
      <c r="H54" s="138">
        <f>SUM(C54:G54)</f>
        <v>400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</row>
    <row r="55" spans="1:46" x14ac:dyDescent="0.3">
      <c r="B55" s="34" t="s">
        <v>114</v>
      </c>
      <c r="C55" s="100"/>
      <c r="D55" s="101"/>
      <c r="E55" s="102">
        <v>700</v>
      </c>
      <c r="F55" s="102"/>
      <c r="G55" s="133"/>
      <c r="H55" s="138">
        <f>SUM(C55:G55)</f>
        <v>700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</row>
    <row r="56" spans="1:46" x14ac:dyDescent="0.3">
      <c r="A56" s="7"/>
      <c r="B56" s="27" t="s">
        <v>30</v>
      </c>
      <c r="C56" s="66">
        <f>C57</f>
        <v>5000</v>
      </c>
      <c r="D56" s="66">
        <v>300</v>
      </c>
      <c r="E56" s="66">
        <f>SUM(E57:E58)</f>
        <v>0</v>
      </c>
      <c r="F56" s="66">
        <f>SUM(F57:F58)</f>
        <v>0</v>
      </c>
      <c r="G56" s="65">
        <f>SUM(G57:G57)</f>
        <v>8600</v>
      </c>
      <c r="H56" s="137">
        <f>SUM(C56:G56)</f>
        <v>13900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</row>
    <row r="57" spans="1:46" x14ac:dyDescent="0.3">
      <c r="B57" s="34" t="s">
        <v>76</v>
      </c>
      <c r="C57" s="98">
        <v>5000</v>
      </c>
      <c r="D57" s="98">
        <v>300</v>
      </c>
      <c r="E57" s="99"/>
      <c r="F57" s="99"/>
      <c r="G57" s="99">
        <v>8600</v>
      </c>
      <c r="H57" s="138">
        <f>SUM(C57:G57)</f>
        <v>13900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</row>
    <row r="58" spans="1:46" x14ac:dyDescent="0.3">
      <c r="B58" s="34" t="s">
        <v>92</v>
      </c>
      <c r="C58" s="103">
        <v>18400</v>
      </c>
      <c r="D58" s="103">
        <v>2300</v>
      </c>
      <c r="E58" s="104"/>
      <c r="F58" s="104"/>
      <c r="G58" s="104"/>
      <c r="H58" s="140">
        <v>20700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</row>
    <row r="59" spans="1:46" x14ac:dyDescent="0.3">
      <c r="B59" s="27" t="s">
        <v>31</v>
      </c>
      <c r="C59" s="66">
        <f>SUM(C60:C62)</f>
        <v>49800</v>
      </c>
      <c r="D59" s="66">
        <v>13200</v>
      </c>
      <c r="E59" s="66">
        <f>SUM(E60:E65)</f>
        <v>2843</v>
      </c>
      <c r="F59" s="66">
        <f>SUM(F60:F65)</f>
        <v>4325</v>
      </c>
      <c r="G59" s="65">
        <f>SUM(G60:G62)</f>
        <v>0</v>
      </c>
      <c r="H59" s="137">
        <f t="shared" ref="H59:H65" si="4">SUM(C59:G59)</f>
        <v>70168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</row>
    <row r="60" spans="1:46" x14ac:dyDescent="0.3">
      <c r="B60" s="34" t="s">
        <v>73</v>
      </c>
      <c r="C60" s="98">
        <v>25000</v>
      </c>
      <c r="D60" s="98"/>
      <c r="E60" s="98"/>
      <c r="F60" s="99"/>
      <c r="G60" s="99"/>
      <c r="H60" s="138">
        <f t="shared" si="4"/>
        <v>25000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</row>
    <row r="61" spans="1:46" x14ac:dyDescent="0.3">
      <c r="B61" s="34" t="s">
        <v>93</v>
      </c>
      <c r="C61" s="98">
        <v>22000</v>
      </c>
      <c r="D61" s="98"/>
      <c r="E61" s="98"/>
      <c r="F61" s="99"/>
      <c r="G61" s="99"/>
      <c r="H61" s="138">
        <f t="shared" si="4"/>
        <v>22000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</row>
    <row r="62" spans="1:46" x14ac:dyDescent="0.3">
      <c r="B62" s="34" t="s">
        <v>104</v>
      </c>
      <c r="C62" s="98">
        <v>2800</v>
      </c>
      <c r="D62" s="98"/>
      <c r="E62" s="98"/>
      <c r="F62" s="99"/>
      <c r="G62" s="99"/>
      <c r="H62" s="138">
        <f t="shared" si="4"/>
        <v>2800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</row>
    <row r="63" spans="1:46" x14ac:dyDescent="0.3">
      <c r="B63" s="34" t="s">
        <v>115</v>
      </c>
      <c r="C63" s="98"/>
      <c r="D63" s="98"/>
      <c r="E63" s="98">
        <v>2143</v>
      </c>
      <c r="F63" s="99"/>
      <c r="G63" s="99"/>
      <c r="H63" s="138">
        <f t="shared" si="4"/>
        <v>2143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</row>
    <row r="64" spans="1:46" ht="13.65" customHeight="1" x14ac:dyDescent="0.3">
      <c r="B64" s="34" t="s">
        <v>105</v>
      </c>
      <c r="C64" s="98"/>
      <c r="D64" s="98"/>
      <c r="E64" s="98"/>
      <c r="F64" s="99">
        <v>1000</v>
      </c>
      <c r="G64" s="99"/>
      <c r="H64" s="138">
        <f t="shared" si="4"/>
        <v>1000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</row>
    <row r="65" spans="1:46" ht="13.2" customHeight="1" x14ac:dyDescent="0.3">
      <c r="B65" s="34" t="s">
        <v>58</v>
      </c>
      <c r="C65" s="98"/>
      <c r="D65" s="98">
        <v>14000</v>
      </c>
      <c r="E65" s="98">
        <v>700</v>
      </c>
      <c r="F65" s="99">
        <v>3325</v>
      </c>
      <c r="G65" s="99"/>
      <c r="H65" s="138">
        <f t="shared" si="4"/>
        <v>18025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</row>
    <row r="66" spans="1:46" ht="15" thickBot="1" x14ac:dyDescent="0.35">
      <c r="B66" s="27" t="s">
        <v>68</v>
      </c>
      <c r="C66" s="28"/>
      <c r="D66" s="28"/>
      <c r="E66" s="134">
        <v>1000</v>
      </c>
      <c r="F66" s="28"/>
      <c r="G66" s="134"/>
      <c r="H66" s="141">
        <v>1000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</row>
    <row r="67" spans="1:46" ht="15" thickBot="1" x14ac:dyDescent="0.35">
      <c r="C6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</row>
    <row r="68" spans="1:46" ht="15" thickBot="1" x14ac:dyDescent="0.35">
      <c r="A68" s="23" t="s">
        <v>4</v>
      </c>
      <c r="B68" s="24" t="s">
        <v>38</v>
      </c>
      <c r="C68" s="105">
        <v>2400</v>
      </c>
      <c r="D68" s="106">
        <v>2400</v>
      </c>
      <c r="E68" s="107">
        <v>800</v>
      </c>
      <c r="F68" s="107">
        <v>800</v>
      </c>
      <c r="G68" s="108">
        <f>'Príspevok MŠ'!B7</f>
        <v>88532.25</v>
      </c>
      <c r="H68" s="108">
        <f>'Príspevok MŠ'!B7</f>
        <v>88532.25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</row>
    <row r="69" spans="1:46" ht="15" thickBot="1" x14ac:dyDescent="0.35">
      <c r="A69" s="53"/>
      <c r="B69" s="24" t="s">
        <v>15</v>
      </c>
      <c r="C69" s="105">
        <f>SUM(C83+C82+C70)</f>
        <v>2400</v>
      </c>
      <c r="D69" s="106">
        <v>2400</v>
      </c>
      <c r="E69" s="106">
        <f>SUM(E83+E82+E70)</f>
        <v>800</v>
      </c>
      <c r="F69" s="107">
        <f>F70+F82+F83</f>
        <v>800</v>
      </c>
      <c r="G69" s="108">
        <f>SUM(G83+G82+G70)</f>
        <v>158200</v>
      </c>
      <c r="H69" s="108">
        <f>SUM(H83+H82+H70)</f>
        <v>179600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</row>
    <row r="70" spans="1:46" x14ac:dyDescent="0.3">
      <c r="B70" s="25" t="s">
        <v>16</v>
      </c>
      <c r="C70" s="109">
        <f>SUM(C72:C81)</f>
        <v>0</v>
      </c>
      <c r="D70" s="109">
        <f>SUM(D72:D81)</f>
        <v>2300</v>
      </c>
      <c r="E70" s="109">
        <f>SUM(E72:E81)</f>
        <v>0</v>
      </c>
      <c r="F70" s="109">
        <f>SUM(F72:F81)</f>
        <v>0</v>
      </c>
      <c r="G70" s="109">
        <f>SUM(G71:G81)</f>
        <v>97200</v>
      </c>
      <c r="H70" s="109">
        <f>SUM(H71:H81)</f>
        <v>97200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</row>
    <row r="71" spans="1:46" x14ac:dyDescent="0.3">
      <c r="B71" s="26" t="s">
        <v>75</v>
      </c>
      <c r="C71" s="110"/>
      <c r="D71" s="110"/>
      <c r="E71" s="111"/>
      <c r="F71" s="111"/>
      <c r="G71" s="112">
        <v>1500</v>
      </c>
      <c r="H71" s="112">
        <v>1500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</row>
    <row r="72" spans="1:46" x14ac:dyDescent="0.3">
      <c r="B72" s="26" t="s">
        <v>17</v>
      </c>
      <c r="C72" s="110"/>
      <c r="D72" s="110"/>
      <c r="E72" s="111"/>
      <c r="F72" s="128"/>
      <c r="G72" s="112">
        <v>1500</v>
      </c>
      <c r="H72" s="112">
        <v>1500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</row>
    <row r="73" spans="1:46" x14ac:dyDescent="0.3">
      <c r="B73" s="26" t="s">
        <v>18</v>
      </c>
      <c r="C73" s="110"/>
      <c r="D73" s="110"/>
      <c r="E73" s="110"/>
      <c r="F73" s="112"/>
      <c r="G73" s="112">
        <v>1500</v>
      </c>
      <c r="H73" s="112">
        <v>1500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</row>
    <row r="74" spans="1:46" x14ac:dyDescent="0.3">
      <c r="B74" s="26" t="s">
        <v>19</v>
      </c>
      <c r="C74" s="110"/>
      <c r="D74" s="110"/>
      <c r="E74" s="113"/>
      <c r="F74" s="128"/>
      <c r="G74" s="112">
        <v>2000</v>
      </c>
      <c r="H74" s="112">
        <v>2000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</row>
    <row r="75" spans="1:46" x14ac:dyDescent="0.3">
      <c r="B75" s="26" t="s">
        <v>20</v>
      </c>
      <c r="C75" s="110"/>
      <c r="D75" s="110"/>
      <c r="E75" s="111"/>
      <c r="F75" s="112"/>
      <c r="G75" s="112">
        <v>1000</v>
      </c>
      <c r="H75" s="112">
        <v>1000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</row>
    <row r="76" spans="1:46" x14ac:dyDescent="0.3">
      <c r="B76" s="26" t="s">
        <v>21</v>
      </c>
      <c r="C76" s="110"/>
      <c r="D76" s="110"/>
      <c r="E76" s="114"/>
      <c r="F76" s="112"/>
      <c r="G76" s="112">
        <v>25000</v>
      </c>
      <c r="H76" s="112">
        <v>25000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</row>
    <row r="77" spans="1:46" x14ac:dyDescent="0.3">
      <c r="B77" s="26" t="s">
        <v>22</v>
      </c>
      <c r="C77" s="110"/>
      <c r="D77" s="110"/>
      <c r="E77" s="111"/>
      <c r="F77" s="112"/>
      <c r="G77" s="112">
        <v>24000</v>
      </c>
      <c r="H77" s="112">
        <v>24000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</row>
    <row r="78" spans="1:46" x14ac:dyDescent="0.3">
      <c r="B78" s="26" t="s">
        <v>23</v>
      </c>
      <c r="C78" s="110"/>
      <c r="D78" s="110"/>
      <c r="E78" s="111"/>
      <c r="F78" s="112"/>
      <c r="G78" s="112">
        <v>900</v>
      </c>
      <c r="H78" s="112">
        <v>900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</row>
    <row r="79" spans="1:46" x14ac:dyDescent="0.3">
      <c r="B79" s="26" t="s">
        <v>24</v>
      </c>
      <c r="C79" s="110"/>
      <c r="D79" s="110"/>
      <c r="E79" s="111"/>
      <c r="F79" s="112"/>
      <c r="G79" s="112">
        <v>800</v>
      </c>
      <c r="H79" s="112">
        <v>800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</row>
    <row r="80" spans="1:46" x14ac:dyDescent="0.3">
      <c r="B80" s="26" t="s">
        <v>25</v>
      </c>
      <c r="C80" s="110"/>
      <c r="D80" s="110">
        <v>2300</v>
      </c>
      <c r="E80" s="111"/>
      <c r="F80" s="112"/>
      <c r="G80" s="112">
        <v>29000</v>
      </c>
      <c r="H80" s="112">
        <v>29000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</row>
    <row r="81" spans="1:50" x14ac:dyDescent="0.3">
      <c r="B81" s="26" t="s">
        <v>26</v>
      </c>
      <c r="C81" s="110"/>
      <c r="D81" s="110"/>
      <c r="E81" s="111"/>
      <c r="F81" s="112"/>
      <c r="G81" s="112">
        <v>10000</v>
      </c>
      <c r="H81" s="112">
        <v>10000</v>
      </c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spans="1:50" x14ac:dyDescent="0.3">
      <c r="B82" s="27" t="s">
        <v>55</v>
      </c>
      <c r="C82" s="66"/>
      <c r="D82" s="171">
        <v>15000</v>
      </c>
      <c r="E82" s="65"/>
      <c r="F82" s="65"/>
      <c r="G82" s="65">
        <v>55000</v>
      </c>
      <c r="H82" s="65">
        <v>70000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spans="1:50" x14ac:dyDescent="0.3">
      <c r="B83" s="27" t="s">
        <v>56</v>
      </c>
      <c r="C83" s="67">
        <v>2400</v>
      </c>
      <c r="D83" s="67">
        <v>2400</v>
      </c>
      <c r="E83" s="67">
        <v>800</v>
      </c>
      <c r="F83" s="67">
        <v>800</v>
      </c>
      <c r="G83" s="67">
        <v>6000</v>
      </c>
      <c r="H83" s="65">
        <f>SUM(C83:G83)</f>
        <v>12400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</row>
    <row r="84" spans="1:50" x14ac:dyDescent="0.3">
      <c r="C84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spans="1:50" x14ac:dyDescent="0.3">
      <c r="A85" s="57" t="str">
        <f>'Príspevok MŠ'!A21</f>
        <v>e) kapitálové výdavky</v>
      </c>
      <c r="B85" s="57" t="s">
        <v>38</v>
      </c>
      <c r="C85" s="58"/>
      <c r="D85" s="58"/>
      <c r="E85" s="58"/>
      <c r="F85" s="58"/>
      <c r="G85" s="58">
        <v>0</v>
      </c>
      <c r="H85" s="58">
        <v>0</v>
      </c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spans="1:50" ht="15" thickBot="1" x14ac:dyDescent="0.35">
      <c r="C86" s="7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</row>
    <row r="87" spans="1:50" ht="16.2" hidden="1" thickBot="1" x14ac:dyDescent="0.35">
      <c r="B87" s="40" t="s">
        <v>34</v>
      </c>
      <c r="C87" s="41">
        <f>C6+C26+C10+C42</f>
        <v>233123</v>
      </c>
      <c r="D87" s="41">
        <f>D6+D26+D10+D42+D82</f>
        <v>96605</v>
      </c>
      <c r="E87" s="41">
        <f>E6+E26+E10+E42</f>
        <v>23438</v>
      </c>
      <c r="F87" s="41"/>
      <c r="G87" s="41">
        <f>G6+G26+G10+G42+G69</f>
        <v>274932.25</v>
      </c>
      <c r="H87" s="41">
        <f>H6+H26+H10+H42+H69</f>
        <v>695066.25</v>
      </c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8" spans="1:50" ht="15" hidden="1" thickBot="1" x14ac:dyDescent="0.3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</row>
    <row r="89" spans="1:50" ht="15" hidden="1" thickBot="1" x14ac:dyDescent="0.35">
      <c r="B89" s="42" t="s">
        <v>35</v>
      </c>
      <c r="C89" s="43" t="e">
        <f>#REF!-#REF!</f>
        <v>#REF!</v>
      </c>
      <c r="D89" s="44" t="e">
        <f>#REF!-#REF!</f>
        <v>#REF!</v>
      </c>
      <c r="E89" s="45" t="e">
        <f>#REF!-#REF!</f>
        <v>#REF!</v>
      </c>
      <c r="F89" s="45"/>
      <c r="G89" s="45" t="e">
        <f>#REF!+#REF!+#REF!</f>
        <v>#REF!</v>
      </c>
      <c r="H89" s="45" t="e">
        <f>#REF!+#REF!+#REF!</f>
        <v>#REF!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</row>
    <row r="90" spans="1:50" ht="15" hidden="1" thickBot="1" x14ac:dyDescent="0.35">
      <c r="B90" s="46" t="s">
        <v>36</v>
      </c>
      <c r="C90" s="47">
        <f>'[1]SZTS prijmy'!B15</f>
        <v>93972.21</v>
      </c>
      <c r="D90" s="47">
        <f>'[1]SZTS prijmy'!C15</f>
        <v>54575.67</v>
      </c>
      <c r="E90" s="48">
        <f>'[1]SZTS prijmy'!D15</f>
        <v>2325</v>
      </c>
      <c r="F90" s="48"/>
      <c r="G90" s="47">
        <f>'[1]SZTS prijmy'!E15</f>
        <v>80951.69</v>
      </c>
      <c r="H90" s="47">
        <f>'[1]SZTS prijmy'!F15</f>
        <v>0</v>
      </c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</row>
    <row r="91" spans="1:50" ht="15" hidden="1" thickBot="1" x14ac:dyDescent="0.35">
      <c r="B91" s="18"/>
      <c r="C91" s="49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</row>
    <row r="92" spans="1:50" ht="15" hidden="1" thickBot="1" x14ac:dyDescent="0.35">
      <c r="B92" s="27" t="s">
        <v>37</v>
      </c>
      <c r="C92" s="50" t="e">
        <f>C89+C90-C87</f>
        <v>#REF!</v>
      </c>
      <c r="D92" s="50" t="e">
        <f>D89+D90-D87</f>
        <v>#REF!</v>
      </c>
      <c r="E92" s="50" t="e">
        <f>E89+E90-E87</f>
        <v>#REF!</v>
      </c>
      <c r="F92" s="50"/>
      <c r="G92" s="50" t="e">
        <f>G89+G90-G87</f>
        <v>#REF!</v>
      </c>
      <c r="H92" s="50" t="e">
        <f>H89+H90-H87</f>
        <v>#REF!</v>
      </c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</row>
    <row r="93" spans="1:50" ht="15" hidden="1" thickBot="1" x14ac:dyDescent="0.35">
      <c r="B93" s="18"/>
      <c r="C93" s="49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</row>
    <row r="94" spans="1:50" ht="15" hidden="1" thickBot="1" x14ac:dyDescent="0.35">
      <c r="B94" s="18"/>
      <c r="C94" s="49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</row>
    <row r="95" spans="1:50" ht="15" hidden="1" thickBot="1" x14ac:dyDescent="0.35">
      <c r="B95" s="18"/>
      <c r="C95" s="49">
        <v>414429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1:50" ht="15" hidden="1" thickBot="1" x14ac:dyDescent="0.3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</row>
    <row r="97" spans="2:50" ht="18.600000000000001" thickBot="1" x14ac:dyDescent="0.4">
      <c r="B97" s="118" t="s">
        <v>70</v>
      </c>
      <c r="C97" s="119"/>
      <c r="D97" s="119"/>
      <c r="E97" s="119"/>
      <c r="F97" s="119"/>
      <c r="G97" s="119"/>
      <c r="H97" s="115">
        <f>H6+H10+H26+H42+H69+H85</f>
        <v>695066.25</v>
      </c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2:50" x14ac:dyDescent="0.3">
      <c r="B98" s="116" t="s">
        <v>69</v>
      </c>
      <c r="C98" s="172">
        <f>C9+C25+C41+C69-C10-C26-C42-C83-C58</f>
        <v>-40432.605250000022</v>
      </c>
      <c r="D98" s="172">
        <f>D9+D25+D41+2400-D10-D26-D42-D83-D82-D58</f>
        <v>-16097.835500000001</v>
      </c>
      <c r="E98" s="172">
        <f>E9+E25+E41+E69-E10-E26-E42-E83-E68</f>
        <v>-1499.9671249999992</v>
      </c>
      <c r="F98" s="172">
        <f>F9+F25+F41+F69-F10-F26-F42-F83</f>
        <v>-381.96712499999921</v>
      </c>
      <c r="G98" s="117">
        <f>G6-G5+G9-G10+G25-G26+G41-G42-G51+G68-G69</f>
        <v>-115315.75</v>
      </c>
      <c r="H98" s="7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  <row r="99" spans="2:50" x14ac:dyDescent="0.3">
      <c r="B99" s="173" t="s">
        <v>94</v>
      </c>
      <c r="C99" s="174">
        <f>Príjmy!B10 + 25000</f>
        <v>52300</v>
      </c>
      <c r="D99" s="175">
        <f>Príjmy!C10</f>
        <v>14800</v>
      </c>
      <c r="E99" s="175">
        <v>700</v>
      </c>
      <c r="F99" s="175">
        <v>600</v>
      </c>
      <c r="G99" s="175">
        <v>62250</v>
      </c>
      <c r="H99" s="78">
        <f>590215+17448</f>
        <v>607663</v>
      </c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</row>
    <row r="100" spans="2:50" x14ac:dyDescent="0.3">
      <c r="B100" s="173" t="s">
        <v>108</v>
      </c>
      <c r="C100" s="176">
        <f>SUM(C98:C99)</f>
        <v>11867.394749999978</v>
      </c>
      <c r="D100" s="176">
        <f t="shared" ref="D100:G100" si="5">SUM(D98:D99)</f>
        <v>-1297.835500000001</v>
      </c>
      <c r="E100" s="176">
        <f t="shared" si="5"/>
        <v>-799.96712499999921</v>
      </c>
      <c r="F100" s="176">
        <f t="shared" si="5"/>
        <v>218.03287500000079</v>
      </c>
      <c r="G100" s="176">
        <f t="shared" si="5"/>
        <v>-53065.75</v>
      </c>
      <c r="H100" s="176">
        <f>H99-H97</f>
        <v>-87403.25</v>
      </c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  <row r="101" spans="2:50" x14ac:dyDescent="0.3">
      <c r="B101" s="18"/>
      <c r="C101" s="49"/>
      <c r="D101" s="18"/>
      <c r="E101" s="18"/>
      <c r="F101" s="18"/>
      <c r="G101" s="18"/>
      <c r="H101" s="18" t="s">
        <v>109</v>
      </c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</row>
    <row r="102" spans="2:50" x14ac:dyDescent="0.3">
      <c r="B102" s="18"/>
      <c r="C102" s="49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</row>
    <row r="103" spans="2:50" x14ac:dyDescent="0.3">
      <c r="B103" s="18"/>
      <c r="C103" s="49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</row>
    <row r="104" spans="2:50" x14ac:dyDescent="0.3">
      <c r="B104" s="18"/>
      <c r="C104" s="49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</row>
    <row r="105" spans="2:50" x14ac:dyDescent="0.3">
      <c r="B105" s="18"/>
      <c r="C105" s="49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</row>
    <row r="106" spans="2:50" x14ac:dyDescent="0.3">
      <c r="B106" s="18"/>
      <c r="C106" s="49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</row>
    <row r="107" spans="2:50" x14ac:dyDescent="0.3">
      <c r="B107" s="18"/>
      <c r="C107" s="49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</row>
    <row r="108" spans="2:50" x14ac:dyDescent="0.3">
      <c r="B108" s="18"/>
      <c r="C108" s="49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</row>
    <row r="109" spans="2:50" x14ac:dyDescent="0.3">
      <c r="B109" s="18"/>
      <c r="C109" s="49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</row>
    <row r="110" spans="2:50" x14ac:dyDescent="0.3">
      <c r="B110" s="18"/>
      <c r="C110" s="49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</row>
    <row r="111" spans="2:50" x14ac:dyDescent="0.3">
      <c r="B111" s="18"/>
      <c r="C111" s="49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</row>
    <row r="112" spans="2:50" x14ac:dyDescent="0.3">
      <c r="B112" s="18"/>
      <c r="C112" s="49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</row>
    <row r="113" spans="2:50" x14ac:dyDescent="0.3">
      <c r="B113" s="18"/>
      <c r="C113" s="49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</row>
    <row r="114" spans="2:50" x14ac:dyDescent="0.3">
      <c r="B114" s="18"/>
      <c r="C114" s="49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</row>
    <row r="115" spans="2:50" x14ac:dyDescent="0.3">
      <c r="B115" s="18"/>
      <c r="C115" s="49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</row>
    <row r="116" spans="2:50" x14ac:dyDescent="0.3">
      <c r="B116" s="18"/>
      <c r="C116" s="49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</row>
    <row r="117" spans="2:50" x14ac:dyDescent="0.3">
      <c r="B117" s="18"/>
      <c r="C117" s="49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</row>
    <row r="118" spans="2:50" x14ac:dyDescent="0.3">
      <c r="B118" s="18"/>
      <c r="C118" s="49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</row>
    <row r="119" spans="2:50" x14ac:dyDescent="0.3">
      <c r="B119" s="18"/>
      <c r="C119" s="49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</row>
    <row r="120" spans="2:50" x14ac:dyDescent="0.3">
      <c r="B120" s="18"/>
      <c r="C120" s="49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</row>
    <row r="121" spans="2:50" x14ac:dyDescent="0.3">
      <c r="B121" s="18"/>
      <c r="C121" s="49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</row>
    <row r="122" spans="2:50" x14ac:dyDescent="0.3">
      <c r="B122" s="18"/>
      <c r="C122" s="49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</row>
    <row r="123" spans="2:50" x14ac:dyDescent="0.3">
      <c r="B123" s="18"/>
      <c r="C123" s="49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</row>
    <row r="124" spans="2:50" x14ac:dyDescent="0.3">
      <c r="B124" s="18"/>
      <c r="C124" s="49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</row>
    <row r="125" spans="2:50" x14ac:dyDescent="0.3">
      <c r="B125" s="18"/>
      <c r="C125" s="49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</row>
    <row r="126" spans="2:50" x14ac:dyDescent="0.3">
      <c r="B126" s="18"/>
      <c r="C126" s="49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</row>
    <row r="127" spans="2:50" x14ac:dyDescent="0.3">
      <c r="B127" s="18"/>
      <c r="C127" s="49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</row>
    <row r="128" spans="2:50" x14ac:dyDescent="0.3">
      <c r="B128" s="18"/>
      <c r="C128" s="49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</row>
    <row r="129" spans="2:50" x14ac:dyDescent="0.3">
      <c r="B129" s="18"/>
      <c r="C129" s="49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</row>
    <row r="130" spans="2:50" x14ac:dyDescent="0.3">
      <c r="B130" s="18"/>
      <c r="C130" s="49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</row>
    <row r="131" spans="2:50" x14ac:dyDescent="0.3">
      <c r="B131" s="18"/>
      <c r="C131" s="49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</row>
    <row r="132" spans="2:50" x14ac:dyDescent="0.3">
      <c r="B132" s="18"/>
      <c r="C132" s="49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</row>
    <row r="133" spans="2:50" x14ac:dyDescent="0.3">
      <c r="B133" s="18"/>
      <c r="C133" s="49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</row>
    <row r="134" spans="2:50" x14ac:dyDescent="0.3">
      <c r="B134" s="18"/>
      <c r="C134" s="49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</row>
    <row r="135" spans="2:50" x14ac:dyDescent="0.3">
      <c r="B135" s="18"/>
      <c r="C135" s="49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</row>
    <row r="136" spans="2:50" x14ac:dyDescent="0.3">
      <c r="B136" s="18"/>
      <c r="C136" s="49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</row>
    <row r="137" spans="2:50" x14ac:dyDescent="0.3">
      <c r="B137" s="18"/>
      <c r="C137" s="49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</row>
    <row r="138" spans="2:50" x14ac:dyDescent="0.3">
      <c r="B138" s="18"/>
      <c r="C138" s="49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</row>
    <row r="139" spans="2:50" x14ac:dyDescent="0.3">
      <c r="B139" s="18"/>
      <c r="C139" s="49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</row>
    <row r="140" spans="2:50" x14ac:dyDescent="0.3">
      <c r="B140" s="18"/>
      <c r="C140" s="49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</row>
    <row r="141" spans="2:50" x14ac:dyDescent="0.3">
      <c r="B141" s="18"/>
      <c r="C141" s="49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</row>
    <row r="142" spans="2:50" x14ac:dyDescent="0.3">
      <c r="B142" s="18"/>
      <c r="C142" s="49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</row>
    <row r="143" spans="2:50" x14ac:dyDescent="0.3">
      <c r="B143" s="18"/>
      <c r="C143" s="49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</row>
    <row r="144" spans="2:50" x14ac:dyDescent="0.3">
      <c r="B144" s="18"/>
      <c r="C144" s="49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</row>
    <row r="145" spans="2:50" x14ac:dyDescent="0.3">
      <c r="B145" s="18"/>
      <c r="C145" s="49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</row>
    <row r="146" spans="2:50" x14ac:dyDescent="0.3">
      <c r="B146" s="18"/>
      <c r="C146" s="49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</row>
    <row r="147" spans="2:50" x14ac:dyDescent="0.3">
      <c r="B147" s="18"/>
      <c r="C147" s="49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</row>
    <row r="148" spans="2:50" x14ac:dyDescent="0.3">
      <c r="B148" s="18"/>
      <c r="C148" s="49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</row>
    <row r="149" spans="2:50" x14ac:dyDescent="0.3">
      <c r="B149" s="18"/>
      <c r="C149" s="49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</row>
    <row r="150" spans="2:50" x14ac:dyDescent="0.3">
      <c r="B150" s="18"/>
      <c r="C150" s="49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</row>
    <row r="151" spans="2:50" x14ac:dyDescent="0.3">
      <c r="B151" s="18"/>
      <c r="C151" s="49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</row>
    <row r="152" spans="2:50" x14ac:dyDescent="0.3">
      <c r="B152" s="18"/>
      <c r="C152" s="49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</row>
    <row r="153" spans="2:50" x14ac:dyDescent="0.3">
      <c r="B153" s="18"/>
      <c r="C153" s="49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</row>
    <row r="154" spans="2:50" x14ac:dyDescent="0.3">
      <c r="B154" s="18"/>
      <c r="C154" s="49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</row>
    <row r="155" spans="2:50" x14ac:dyDescent="0.3">
      <c r="B155" s="18"/>
      <c r="C155" s="49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</row>
    <row r="156" spans="2:50" x14ac:dyDescent="0.3">
      <c r="B156" s="18"/>
      <c r="C156" s="49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</row>
    <row r="157" spans="2:50" x14ac:dyDescent="0.3">
      <c r="B157" s="18"/>
      <c r="C157" s="49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</row>
    <row r="158" spans="2:50" x14ac:dyDescent="0.3">
      <c r="B158" s="18"/>
      <c r="C158" s="49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</row>
    <row r="159" spans="2:50" x14ac:dyDescent="0.3">
      <c r="B159" s="18"/>
      <c r="C159" s="49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</row>
    <row r="160" spans="2:50" x14ac:dyDescent="0.3">
      <c r="B160" s="18"/>
      <c r="C160" s="49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</row>
    <row r="161" spans="2:50" x14ac:dyDescent="0.3">
      <c r="B161" s="18"/>
      <c r="C161" s="49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</row>
    <row r="162" spans="2:50" x14ac:dyDescent="0.3">
      <c r="B162" s="18"/>
      <c r="C162" s="49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</row>
    <row r="163" spans="2:50" x14ac:dyDescent="0.3">
      <c r="B163" s="18"/>
      <c r="C163" s="49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</row>
    <row r="164" spans="2:50" x14ac:dyDescent="0.3">
      <c r="B164" s="18"/>
      <c r="C164" s="49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</row>
    <row r="165" spans="2:50" x14ac:dyDescent="0.3">
      <c r="B165" s="18"/>
      <c r="C165" s="49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</row>
    <row r="166" spans="2:50" x14ac:dyDescent="0.3">
      <c r="B166" s="18"/>
      <c r="C166" s="49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</row>
    <row r="167" spans="2:50" x14ac:dyDescent="0.3">
      <c r="B167" s="18"/>
      <c r="C167" s="49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</row>
    <row r="168" spans="2:50" x14ac:dyDescent="0.3">
      <c r="B168" s="18"/>
      <c r="C168" s="49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</row>
    <row r="169" spans="2:50" x14ac:dyDescent="0.3">
      <c r="B169" s="18"/>
      <c r="C169" s="49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</row>
    <row r="170" spans="2:50" x14ac:dyDescent="0.3">
      <c r="B170" s="18"/>
      <c r="C170" s="49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</row>
    <row r="171" spans="2:50" x14ac:dyDescent="0.3">
      <c r="B171" s="18"/>
      <c r="C171" s="49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</row>
    <row r="172" spans="2:50" x14ac:dyDescent="0.3">
      <c r="B172" s="18"/>
      <c r="C172" s="49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</row>
    <row r="173" spans="2:50" x14ac:dyDescent="0.3">
      <c r="B173" s="18"/>
      <c r="C173" s="49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</row>
    <row r="174" spans="2:50" x14ac:dyDescent="0.3">
      <c r="B174" s="18"/>
      <c r="C174" s="49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</row>
    <row r="175" spans="2:50" x14ac:dyDescent="0.3">
      <c r="B175" s="18"/>
      <c r="C175" s="49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</row>
    <row r="176" spans="2:50" x14ac:dyDescent="0.3">
      <c r="B176" s="18"/>
      <c r="C176" s="49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</row>
    <row r="177" spans="2:50" x14ac:dyDescent="0.3">
      <c r="B177" s="18"/>
      <c r="C177" s="49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</row>
    <row r="178" spans="2:50" x14ac:dyDescent="0.3">
      <c r="B178" s="18"/>
      <c r="C178" s="49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</row>
    <row r="179" spans="2:50" x14ac:dyDescent="0.3">
      <c r="B179" s="18"/>
      <c r="C179" s="49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</row>
    <row r="180" spans="2:50" x14ac:dyDescent="0.3">
      <c r="B180" s="18"/>
      <c r="C180" s="49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</row>
    <row r="181" spans="2:50" x14ac:dyDescent="0.3">
      <c r="B181" s="18"/>
      <c r="C181" s="49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</row>
    <row r="182" spans="2:50" x14ac:dyDescent="0.3">
      <c r="B182" s="18"/>
      <c r="C182" s="49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</row>
    <row r="183" spans="2:50" x14ac:dyDescent="0.3">
      <c r="B183" s="18"/>
      <c r="C183" s="49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</row>
    <row r="184" spans="2:50" x14ac:dyDescent="0.3">
      <c r="B184" s="18"/>
      <c r="C184" s="49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</row>
    <row r="185" spans="2:50" x14ac:dyDescent="0.3">
      <c r="B185" s="18"/>
      <c r="C185" s="49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</row>
    <row r="186" spans="2:50" x14ac:dyDescent="0.3">
      <c r="B186" s="18"/>
      <c r="C186" s="49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</row>
    <row r="187" spans="2:50" x14ac:dyDescent="0.3">
      <c r="B187" s="18"/>
      <c r="C187" s="49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</row>
    <row r="188" spans="2:50" x14ac:dyDescent="0.3">
      <c r="B188" s="18"/>
      <c r="C188" s="49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</row>
    <row r="189" spans="2:50" x14ac:dyDescent="0.3">
      <c r="B189" s="18"/>
      <c r="C189" s="49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</row>
    <row r="190" spans="2:50" x14ac:dyDescent="0.3">
      <c r="B190" s="18"/>
      <c r="C190" s="49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</row>
    <row r="191" spans="2:50" x14ac:dyDescent="0.3">
      <c r="B191" s="18"/>
      <c r="C191" s="49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</row>
    <row r="192" spans="2:50" x14ac:dyDescent="0.3">
      <c r="B192" s="18"/>
      <c r="C192" s="49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</row>
    <row r="193" spans="2:50" x14ac:dyDescent="0.3">
      <c r="B193" s="18"/>
      <c r="C193" s="49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</row>
    <row r="194" spans="2:50" x14ac:dyDescent="0.3">
      <c r="B194" s="18"/>
      <c r="C194" s="49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</row>
    <row r="195" spans="2:50" x14ac:dyDescent="0.3">
      <c r="B195" s="18"/>
      <c r="C195" s="49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</row>
    <row r="196" spans="2:50" x14ac:dyDescent="0.3">
      <c r="B196" s="18"/>
      <c r="C196" s="49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</row>
    <row r="197" spans="2:50" x14ac:dyDescent="0.3">
      <c r="B197" s="18"/>
      <c r="C197" s="49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</row>
    <row r="198" spans="2:50" x14ac:dyDescent="0.3">
      <c r="B198" s="18"/>
      <c r="C198" s="49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</row>
    <row r="199" spans="2:50" x14ac:dyDescent="0.3">
      <c r="B199" s="18"/>
      <c r="C199" s="49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</row>
    <row r="200" spans="2:50" x14ac:dyDescent="0.3">
      <c r="B200" s="18"/>
      <c r="C200" s="49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</row>
    <row r="201" spans="2:50" x14ac:dyDescent="0.3">
      <c r="B201" s="18"/>
      <c r="C201" s="49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</row>
    <row r="202" spans="2:50" x14ac:dyDescent="0.3">
      <c r="B202" s="18"/>
      <c r="C202" s="49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</row>
    <row r="203" spans="2:50" x14ac:dyDescent="0.3">
      <c r="B203" s="18"/>
      <c r="C203" s="49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</row>
    <row r="204" spans="2:50" x14ac:dyDescent="0.3">
      <c r="B204" s="18"/>
      <c r="C204" s="49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</row>
    <row r="205" spans="2:50" x14ac:dyDescent="0.3">
      <c r="B205" s="18"/>
      <c r="C205" s="49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</row>
    <row r="206" spans="2:50" x14ac:dyDescent="0.3">
      <c r="B206" s="18"/>
      <c r="C206" s="49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</row>
    <row r="207" spans="2:50" x14ac:dyDescent="0.3">
      <c r="B207" s="18"/>
      <c r="C207" s="49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</row>
    <row r="208" spans="2:50" x14ac:dyDescent="0.3">
      <c r="B208" s="18"/>
      <c r="C208" s="49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</row>
    <row r="209" spans="2:50" x14ac:dyDescent="0.3">
      <c r="B209" s="18"/>
      <c r="C209" s="49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</row>
    <row r="210" spans="2:50" x14ac:dyDescent="0.3">
      <c r="B210" s="18"/>
      <c r="C210" s="49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</row>
    <row r="211" spans="2:50" x14ac:dyDescent="0.3">
      <c r="B211" s="18"/>
      <c r="C211" s="49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</row>
    <row r="212" spans="2:50" x14ac:dyDescent="0.3">
      <c r="B212" s="18"/>
      <c r="C212" s="49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</row>
    <row r="213" spans="2:50" x14ac:dyDescent="0.3">
      <c r="B213" s="18"/>
      <c r="C213" s="49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</row>
    <row r="214" spans="2:50" x14ac:dyDescent="0.3">
      <c r="B214" s="18"/>
      <c r="C214" s="49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</row>
    <row r="215" spans="2:50" x14ac:dyDescent="0.3">
      <c r="B215" s="18"/>
      <c r="C215" s="49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</row>
    <row r="216" spans="2:50" x14ac:dyDescent="0.3">
      <c r="B216" s="18"/>
      <c r="C216" s="49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</row>
    <row r="217" spans="2:50" x14ac:dyDescent="0.3">
      <c r="B217" s="18"/>
      <c r="C217" s="49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</row>
    <row r="218" spans="2:50" x14ac:dyDescent="0.3">
      <c r="B218" s="18"/>
      <c r="C218" s="49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</row>
    <row r="219" spans="2:50" x14ac:dyDescent="0.3">
      <c r="B219" s="18"/>
      <c r="C219" s="49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</row>
    <row r="220" spans="2:50" x14ac:dyDescent="0.3">
      <c r="B220" s="18"/>
      <c r="C220" s="49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</row>
    <row r="221" spans="2:50" x14ac:dyDescent="0.3">
      <c r="B221" s="18"/>
      <c r="C221" s="49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</row>
    <row r="222" spans="2:50" x14ac:dyDescent="0.3">
      <c r="B222" s="18"/>
      <c r="C222" s="49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</row>
    <row r="223" spans="2:50" x14ac:dyDescent="0.3">
      <c r="B223" s="18"/>
      <c r="C223" s="49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</row>
    <row r="224" spans="2:50" x14ac:dyDescent="0.3">
      <c r="B224" s="18"/>
      <c r="C224" s="49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</row>
    <row r="225" spans="2:50" x14ac:dyDescent="0.3">
      <c r="B225" s="18"/>
      <c r="C225" s="49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</row>
    <row r="226" spans="2:50" x14ac:dyDescent="0.3">
      <c r="B226" s="18"/>
      <c r="C226" s="49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</row>
    <row r="227" spans="2:50" x14ac:dyDescent="0.3">
      <c r="B227" s="18"/>
      <c r="C227" s="49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</row>
    <row r="228" spans="2:50" x14ac:dyDescent="0.3">
      <c r="B228" s="18"/>
      <c r="C228" s="49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</row>
    <row r="229" spans="2:50" x14ac:dyDescent="0.3">
      <c r="B229" s="18"/>
      <c r="C229" s="49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</row>
    <row r="230" spans="2:50" x14ac:dyDescent="0.3">
      <c r="B230" s="18"/>
      <c r="C230" s="49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</row>
    <row r="231" spans="2:50" x14ac:dyDescent="0.3">
      <c r="B231" s="18"/>
      <c r="C231" s="49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</row>
    <row r="232" spans="2:50" x14ac:dyDescent="0.3">
      <c r="B232" s="18"/>
      <c r="C232" s="49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</row>
    <row r="233" spans="2:50" x14ac:dyDescent="0.3">
      <c r="B233" s="18"/>
      <c r="C233" s="49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</row>
    <row r="234" spans="2:50" x14ac:dyDescent="0.3">
      <c r="B234" s="18"/>
      <c r="C234" s="49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</row>
    <row r="235" spans="2:50" x14ac:dyDescent="0.3">
      <c r="B235" s="18"/>
      <c r="C235" s="49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</row>
    <row r="236" spans="2:50" x14ac:dyDescent="0.3">
      <c r="B236" s="18"/>
      <c r="C236" s="49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</row>
    <row r="237" spans="2:50" x14ac:dyDescent="0.3">
      <c r="B237" s="18"/>
      <c r="C237" s="49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</row>
    <row r="238" spans="2:50" x14ac:dyDescent="0.3">
      <c r="B238" s="18"/>
      <c r="C238" s="49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</row>
    <row r="239" spans="2:50" x14ac:dyDescent="0.3">
      <c r="B239" s="18"/>
      <c r="C239" s="49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</row>
    <row r="240" spans="2:50" x14ac:dyDescent="0.3">
      <c r="B240" s="18"/>
      <c r="C240" s="49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</row>
    <row r="241" spans="2:50" x14ac:dyDescent="0.3">
      <c r="B241" s="18"/>
      <c r="C241" s="49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</row>
    <row r="242" spans="2:50" x14ac:dyDescent="0.3">
      <c r="B242" s="18"/>
      <c r="C242" s="49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</row>
    <row r="243" spans="2:50" x14ac:dyDescent="0.3">
      <c r="B243" s="18"/>
      <c r="C243" s="49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</row>
    <row r="244" spans="2:50" x14ac:dyDescent="0.3">
      <c r="B244" s="18"/>
      <c r="C244" s="49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</row>
    <row r="245" spans="2:50" x14ac:dyDescent="0.3">
      <c r="B245" s="18"/>
      <c r="C245" s="49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</row>
    <row r="246" spans="2:50" x14ac:dyDescent="0.3">
      <c r="B246" s="18"/>
      <c r="C246" s="49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</row>
    <row r="247" spans="2:50" x14ac:dyDescent="0.3">
      <c r="B247" s="18"/>
      <c r="C247" s="49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</row>
    <row r="248" spans="2:50" x14ac:dyDescent="0.3">
      <c r="B248" s="18"/>
      <c r="C248" s="49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</row>
    <row r="249" spans="2:50" x14ac:dyDescent="0.3">
      <c r="B249" s="18"/>
      <c r="C249" s="49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</row>
    <row r="250" spans="2:50" x14ac:dyDescent="0.3">
      <c r="B250" s="18"/>
      <c r="C250" s="49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</row>
    <row r="251" spans="2:50" x14ac:dyDescent="0.3">
      <c r="B251" s="18"/>
      <c r="C251" s="49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</row>
    <row r="252" spans="2:50" x14ac:dyDescent="0.3">
      <c r="B252" s="18"/>
      <c r="C252" s="49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</row>
    <row r="253" spans="2:50" x14ac:dyDescent="0.3">
      <c r="B253" s="18"/>
      <c r="C253" s="49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</row>
    <row r="254" spans="2:50" x14ac:dyDescent="0.3">
      <c r="B254" s="18"/>
      <c r="C254" s="49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</row>
    <row r="255" spans="2:50" x14ac:dyDescent="0.3">
      <c r="B255" s="18"/>
      <c r="C255" s="49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</row>
    <row r="256" spans="2:50" x14ac:dyDescent="0.3">
      <c r="B256" s="18"/>
      <c r="C256" s="49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</row>
    <row r="257" spans="2:50" x14ac:dyDescent="0.3">
      <c r="B257" s="18"/>
      <c r="C257" s="49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</row>
    <row r="258" spans="2:50" x14ac:dyDescent="0.3">
      <c r="B258" s="18"/>
      <c r="C258" s="49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</row>
    <row r="259" spans="2:50" x14ac:dyDescent="0.3">
      <c r="B259" s="18"/>
      <c r="C259" s="49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</row>
    <row r="260" spans="2:50" x14ac:dyDescent="0.3">
      <c r="B260" s="18"/>
      <c r="C260" s="49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</row>
    <row r="261" spans="2:50" x14ac:dyDescent="0.3">
      <c r="B261" s="18"/>
      <c r="C261" s="49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</row>
    <row r="262" spans="2:50" x14ac:dyDescent="0.3">
      <c r="B262" s="18"/>
      <c r="C262" s="49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</row>
    <row r="263" spans="2:50" x14ac:dyDescent="0.3">
      <c r="B263" s="18"/>
      <c r="C263" s="49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</row>
    <row r="264" spans="2:50" x14ac:dyDescent="0.3">
      <c r="B264" s="18"/>
      <c r="C264" s="49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</row>
    <row r="265" spans="2:50" x14ac:dyDescent="0.3">
      <c r="B265" s="18"/>
      <c r="C265" s="49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</row>
    <row r="266" spans="2:50" x14ac:dyDescent="0.3">
      <c r="B266" s="18"/>
      <c r="C266" s="49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</row>
    <row r="267" spans="2:50" x14ac:dyDescent="0.3">
      <c r="B267" s="18"/>
      <c r="C267" s="49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</row>
    <row r="268" spans="2:50" x14ac:dyDescent="0.3">
      <c r="B268" s="18"/>
      <c r="C268" s="49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</row>
    <row r="269" spans="2:50" x14ac:dyDescent="0.3">
      <c r="B269" s="18"/>
      <c r="C269" s="49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</row>
    <row r="270" spans="2:50" x14ac:dyDescent="0.3">
      <c r="B270" s="18"/>
      <c r="C270" s="49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</row>
    <row r="271" spans="2:50" x14ac:dyDescent="0.3">
      <c r="B271" s="18"/>
      <c r="C271" s="49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</row>
    <row r="272" spans="2:50" x14ac:dyDescent="0.3">
      <c r="B272" s="18"/>
      <c r="C272" s="49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</row>
    <row r="273" spans="2:50" x14ac:dyDescent="0.3">
      <c r="B273" s="18"/>
      <c r="C273" s="49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</row>
    <row r="274" spans="2:50" x14ac:dyDescent="0.3">
      <c r="B274" s="18"/>
      <c r="C274" s="49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</row>
    <row r="275" spans="2:50" x14ac:dyDescent="0.3">
      <c r="B275" s="18"/>
      <c r="C275" s="49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</row>
    <row r="276" spans="2:50" x14ac:dyDescent="0.3">
      <c r="B276" s="18"/>
      <c r="C276" s="49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</row>
    <row r="277" spans="2:50" x14ac:dyDescent="0.3">
      <c r="B277" s="18"/>
      <c r="C277" s="49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</row>
    <row r="278" spans="2:50" x14ac:dyDescent="0.3">
      <c r="B278" s="18"/>
      <c r="C278" s="49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</row>
    <row r="279" spans="2:50" x14ac:dyDescent="0.3">
      <c r="B279" s="18"/>
      <c r="C279" s="49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</row>
    <row r="280" spans="2:50" x14ac:dyDescent="0.3">
      <c r="B280" s="18"/>
      <c r="C280" s="49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</row>
    <row r="281" spans="2:50" x14ac:dyDescent="0.3">
      <c r="B281" s="18"/>
      <c r="C281" s="49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</row>
    <row r="282" spans="2:50" x14ac:dyDescent="0.3">
      <c r="B282" s="18"/>
      <c r="C282" s="49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</row>
    <row r="283" spans="2:50" x14ac:dyDescent="0.3">
      <c r="B283" s="18"/>
      <c r="C283" s="49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</row>
    <row r="284" spans="2:50" x14ac:dyDescent="0.3">
      <c r="B284" s="18"/>
      <c r="C284" s="49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</row>
    <row r="285" spans="2:50" x14ac:dyDescent="0.3">
      <c r="B285" s="18"/>
      <c r="C285" s="49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</row>
    <row r="286" spans="2:50" x14ac:dyDescent="0.3">
      <c r="B286" s="18"/>
      <c r="C286" s="49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</row>
    <row r="287" spans="2:50" x14ac:dyDescent="0.3">
      <c r="B287" s="18"/>
      <c r="C287" s="49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</row>
    <row r="288" spans="2:50" x14ac:dyDescent="0.3">
      <c r="B288" s="18"/>
      <c r="C288" s="49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</row>
    <row r="289" spans="2:50" x14ac:dyDescent="0.3">
      <c r="B289" s="18"/>
      <c r="C289" s="49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</row>
    <row r="290" spans="2:50" x14ac:dyDescent="0.3">
      <c r="B290" s="18"/>
      <c r="C290" s="49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</row>
    <row r="291" spans="2:50" x14ac:dyDescent="0.3">
      <c r="B291" s="18"/>
      <c r="C291" s="49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</row>
    <row r="292" spans="2:50" x14ac:dyDescent="0.3">
      <c r="B292" s="18"/>
      <c r="C292" s="49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</row>
    <row r="293" spans="2:50" x14ac:dyDescent="0.3">
      <c r="B293" s="18"/>
      <c r="C293" s="49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</row>
    <row r="294" spans="2:50" x14ac:dyDescent="0.3">
      <c r="B294" s="18"/>
      <c r="C294" s="49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</row>
    <row r="295" spans="2:50" x14ac:dyDescent="0.3">
      <c r="B295" s="18"/>
      <c r="C295" s="49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</row>
    <row r="296" spans="2:50" x14ac:dyDescent="0.3">
      <c r="B296" s="18"/>
      <c r="C296" s="4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</row>
    <row r="297" spans="2:50" x14ac:dyDescent="0.3">
      <c r="B297" s="18"/>
      <c r="C297" s="49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</row>
    <row r="298" spans="2:50" x14ac:dyDescent="0.3">
      <c r="B298" s="18"/>
      <c r="C298" s="49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</row>
    <row r="299" spans="2:50" x14ac:dyDescent="0.3">
      <c r="B299" s="18"/>
      <c r="C299" s="49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</row>
    <row r="300" spans="2:50" x14ac:dyDescent="0.3">
      <c r="B300" s="18"/>
      <c r="C300" s="49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</row>
    <row r="301" spans="2:50" x14ac:dyDescent="0.3">
      <c r="B301" s="18"/>
      <c r="C301" s="49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</row>
    <row r="302" spans="2:50" x14ac:dyDescent="0.3">
      <c r="B302" s="18"/>
      <c r="C302" s="49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</row>
    <row r="303" spans="2:50" x14ac:dyDescent="0.3">
      <c r="B303" s="18"/>
      <c r="C303" s="49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</row>
    <row r="304" spans="2:50" x14ac:dyDescent="0.3">
      <c r="B304" s="18"/>
      <c r="C304" s="49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</row>
    <row r="305" spans="2:50" x14ac:dyDescent="0.3">
      <c r="B305" s="18"/>
      <c r="C305" s="49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</row>
    <row r="306" spans="2:50" x14ac:dyDescent="0.3">
      <c r="B306" s="18"/>
      <c r="C306" s="49"/>
      <c r="D306" s="18"/>
      <c r="E306" s="18"/>
      <c r="F306" s="18"/>
      <c r="G306" s="18"/>
      <c r="H306" s="18"/>
    </row>
    <row r="307" spans="2:50" x14ac:dyDescent="0.3">
      <c r="B307" s="18"/>
      <c r="C307" s="49"/>
      <c r="D307" s="18"/>
      <c r="E307" s="18"/>
      <c r="F307" s="18"/>
      <c r="G307" s="18"/>
      <c r="H307" s="18"/>
    </row>
    <row r="308" spans="2:50" x14ac:dyDescent="0.3">
      <c r="B308" s="18"/>
      <c r="C308" s="49"/>
      <c r="D308" s="18"/>
      <c r="E308" s="18"/>
      <c r="F308" s="18"/>
      <c r="G308" s="18"/>
      <c r="H308" s="18"/>
    </row>
    <row r="309" spans="2:50" x14ac:dyDescent="0.3">
      <c r="B309" s="18"/>
      <c r="C309" s="49"/>
      <c r="D309" s="18"/>
      <c r="E309" s="18"/>
      <c r="F309" s="18"/>
      <c r="G309" s="18"/>
      <c r="H309" s="18"/>
    </row>
    <row r="310" spans="2:50" x14ac:dyDescent="0.3">
      <c r="B310" s="18"/>
      <c r="C310" s="49"/>
      <c r="D310" s="18"/>
      <c r="E310" s="18"/>
      <c r="F310" s="18"/>
      <c r="G310" s="18"/>
      <c r="H310" s="18"/>
    </row>
    <row r="311" spans="2:50" x14ac:dyDescent="0.3">
      <c r="B311" s="18"/>
      <c r="C311" s="49"/>
      <c r="D311" s="18"/>
      <c r="E311" s="18"/>
      <c r="F311" s="18"/>
      <c r="G311" s="18"/>
      <c r="H311" s="18"/>
    </row>
    <row r="312" spans="2:50" x14ac:dyDescent="0.3">
      <c r="B312" s="18"/>
      <c r="C312" s="49"/>
      <c r="D312" s="18"/>
      <c r="E312" s="18"/>
      <c r="F312" s="18"/>
      <c r="G312" s="18"/>
      <c r="H312" s="18"/>
    </row>
    <row r="313" spans="2:50" x14ac:dyDescent="0.3">
      <c r="B313" s="18"/>
      <c r="C313" s="49"/>
      <c r="D313" s="18"/>
      <c r="E313" s="18"/>
      <c r="F313" s="18"/>
      <c r="G313" s="18"/>
      <c r="H313" s="18"/>
    </row>
    <row r="314" spans="2:50" x14ac:dyDescent="0.3">
      <c r="B314" s="18"/>
      <c r="C314" s="49"/>
      <c r="D314" s="18"/>
      <c r="E314" s="18"/>
      <c r="F314" s="18"/>
      <c r="G314" s="18"/>
      <c r="H314" s="18"/>
    </row>
    <row r="315" spans="2:50" x14ac:dyDescent="0.3">
      <c r="B315" s="18"/>
      <c r="C315" s="49"/>
      <c r="D315" s="18"/>
      <c r="E315" s="18"/>
      <c r="F315" s="18"/>
      <c r="G315" s="18"/>
      <c r="H315" s="18"/>
    </row>
    <row r="316" spans="2:50" x14ac:dyDescent="0.3">
      <c r="B316" s="18"/>
      <c r="C316" s="49"/>
      <c r="D316" s="18"/>
      <c r="E316" s="18"/>
      <c r="F316" s="18"/>
      <c r="G316" s="18"/>
      <c r="H316" s="18"/>
    </row>
    <row r="317" spans="2:50" x14ac:dyDescent="0.3">
      <c r="B317" s="18"/>
      <c r="C317" s="49"/>
      <c r="D317" s="18"/>
      <c r="E317" s="18"/>
      <c r="F317" s="18"/>
      <c r="G317" s="18"/>
      <c r="H317" s="18"/>
    </row>
    <row r="318" spans="2:50" x14ac:dyDescent="0.3">
      <c r="B318" s="18"/>
      <c r="C318" s="49"/>
      <c r="D318" s="18"/>
      <c r="E318" s="18"/>
      <c r="F318" s="18"/>
      <c r="G318" s="18"/>
      <c r="H318" s="18"/>
    </row>
    <row r="319" spans="2:50" x14ac:dyDescent="0.3">
      <c r="B319" s="18"/>
      <c r="C319" s="49"/>
      <c r="D319" s="18"/>
      <c r="E319" s="18"/>
      <c r="F319" s="18"/>
      <c r="G319" s="18"/>
      <c r="H319" s="18"/>
    </row>
    <row r="320" spans="2:50" x14ac:dyDescent="0.3">
      <c r="B320" s="18"/>
      <c r="C320" s="49"/>
      <c r="D320" s="18"/>
      <c r="E320" s="18"/>
      <c r="F320" s="18"/>
      <c r="G320" s="18"/>
      <c r="H320" s="18"/>
    </row>
    <row r="321" spans="2:8" x14ac:dyDescent="0.3">
      <c r="B321" s="18"/>
      <c r="C321" s="49"/>
      <c r="D321" s="18"/>
      <c r="E321" s="18"/>
      <c r="F321" s="18"/>
      <c r="G321" s="18"/>
      <c r="H321" s="18"/>
    </row>
    <row r="322" spans="2:8" x14ac:dyDescent="0.3">
      <c r="B322" s="18"/>
      <c r="C322" s="49"/>
      <c r="D322" s="18"/>
      <c r="E322" s="18"/>
      <c r="F322" s="18"/>
      <c r="G322" s="18"/>
      <c r="H322" s="18"/>
    </row>
    <row r="323" spans="2:8" x14ac:dyDescent="0.3">
      <c r="B323" s="18"/>
      <c r="C323" s="49"/>
      <c r="D323" s="18"/>
      <c r="E323" s="18"/>
      <c r="F323" s="18"/>
      <c r="G323" s="18"/>
      <c r="H323" s="18"/>
    </row>
    <row r="324" spans="2:8" x14ac:dyDescent="0.3">
      <c r="B324" s="18"/>
      <c r="C324" s="49"/>
      <c r="D324" s="18"/>
      <c r="E324" s="18"/>
      <c r="F324" s="18"/>
      <c r="G324" s="18"/>
      <c r="H324" s="18"/>
    </row>
    <row r="325" spans="2:8" x14ac:dyDescent="0.3">
      <c r="B325" s="18"/>
      <c r="C325" s="49"/>
      <c r="D325" s="18"/>
      <c r="E325" s="18"/>
      <c r="F325" s="18"/>
      <c r="G325" s="18"/>
      <c r="H325" s="18"/>
    </row>
    <row r="326" spans="2:8" x14ac:dyDescent="0.3">
      <c r="B326" s="18"/>
      <c r="C326" s="49"/>
      <c r="D326" s="18"/>
      <c r="E326" s="18"/>
      <c r="F326" s="18"/>
      <c r="G326" s="18"/>
      <c r="H326" s="18"/>
    </row>
    <row r="327" spans="2:8" x14ac:dyDescent="0.3">
      <c r="B327" s="18"/>
      <c r="C327" s="49"/>
      <c r="D327" s="18"/>
      <c r="G327" s="18"/>
      <c r="H327" s="18"/>
    </row>
    <row r="328" spans="2:8" x14ac:dyDescent="0.3">
      <c r="B328" s="18"/>
      <c r="C328" s="49"/>
      <c r="D328" s="18"/>
      <c r="G328" s="18"/>
      <c r="H328" s="18"/>
    </row>
    <row r="329" spans="2:8" x14ac:dyDescent="0.3">
      <c r="B329" s="18"/>
      <c r="C329" s="49"/>
      <c r="D329" s="18"/>
      <c r="G329" s="18"/>
      <c r="H329" s="18"/>
    </row>
    <row r="330" spans="2:8" x14ac:dyDescent="0.3">
      <c r="B330" s="18"/>
      <c r="C330" s="49"/>
      <c r="D330" s="18"/>
      <c r="G330" s="18"/>
      <c r="H330" s="18"/>
    </row>
  </sheetData>
  <mergeCells count="3">
    <mergeCell ref="B1:G1"/>
    <mergeCell ref="B2:B3"/>
    <mergeCell ref="C2:G2"/>
  </mergeCells>
  <conditionalFormatting sqref="C92:G92">
    <cfRule type="cellIs" dxfId="5" priority="9" stopIfTrue="1" operator="greaterThan">
      <formula>-1</formula>
    </cfRule>
  </conditionalFormatting>
  <conditionalFormatting sqref="C92:G92">
    <cfRule type="cellIs" dxfId="4" priority="8" stopIfTrue="1" operator="lessThan">
      <formula>1</formula>
    </cfRule>
  </conditionalFormatting>
  <conditionalFormatting sqref="G92">
    <cfRule type="cellIs" dxfId="3" priority="7" stopIfTrue="1" operator="lessThan">
      <formula>1</formula>
    </cfRule>
  </conditionalFormatting>
  <conditionalFormatting sqref="H92">
    <cfRule type="cellIs" dxfId="2" priority="3" stopIfTrue="1" operator="greaterThan">
      <formula>-1</formula>
    </cfRule>
  </conditionalFormatting>
  <conditionalFormatting sqref="H92">
    <cfRule type="cellIs" dxfId="1" priority="2" stopIfTrue="1" operator="lessThan">
      <formula>1</formula>
    </cfRule>
  </conditionalFormatting>
  <conditionalFormatting sqref="H92">
    <cfRule type="cellIs" dxfId="0" priority="1" stopIfTrue="1" operator="lessThan">
      <formula>1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60983-7115-440B-8792-5970AD6A6E8C}">
  <dimension ref="A1:J20"/>
  <sheetViews>
    <sheetView workbookViewId="0">
      <selection activeCell="R4" sqref="R4"/>
    </sheetView>
  </sheetViews>
  <sheetFormatPr defaultRowHeight="14.4" x14ac:dyDescent="0.3"/>
  <cols>
    <col min="1" max="1" width="30.5546875" bestFit="1" customWidth="1"/>
    <col min="2" max="5" width="11.6640625" customWidth="1"/>
    <col min="6" max="6" width="13.109375" customWidth="1"/>
  </cols>
  <sheetData>
    <row r="1" spans="1:10" x14ac:dyDescent="0.3">
      <c r="A1" s="180" t="s">
        <v>81</v>
      </c>
      <c r="B1" s="186" t="s">
        <v>100</v>
      </c>
      <c r="C1" s="186"/>
      <c r="D1" s="182"/>
      <c r="E1" s="182"/>
      <c r="F1" s="187"/>
    </row>
    <row r="2" spans="1:10" ht="15" thickBot="1" x14ac:dyDescent="0.35">
      <c r="A2" s="185"/>
      <c r="B2" s="144" t="s">
        <v>9</v>
      </c>
      <c r="C2" s="144" t="s">
        <v>12</v>
      </c>
      <c r="D2" s="21" t="s">
        <v>11</v>
      </c>
      <c r="E2" s="21" t="s">
        <v>71</v>
      </c>
      <c r="F2" s="145" t="s">
        <v>64</v>
      </c>
    </row>
    <row r="3" spans="1:10" x14ac:dyDescent="0.3">
      <c r="A3" s="155" t="s">
        <v>82</v>
      </c>
      <c r="B3" s="156">
        <v>19500</v>
      </c>
      <c r="C3" s="156">
        <v>12000</v>
      </c>
      <c r="D3" s="156">
        <v>700</v>
      </c>
      <c r="E3" s="157">
        <v>600</v>
      </c>
      <c r="F3" s="158">
        <v>47000</v>
      </c>
    </row>
    <row r="4" spans="1:10" x14ac:dyDescent="0.3">
      <c r="A4" s="159" t="s">
        <v>47</v>
      </c>
      <c r="B4" s="160">
        <v>2800</v>
      </c>
      <c r="C4" s="161">
        <v>1800</v>
      </c>
      <c r="D4" s="162"/>
      <c r="E4" s="162"/>
      <c r="F4" s="163"/>
      <c r="H4" s="147"/>
      <c r="I4" s="148"/>
      <c r="J4" s="147"/>
    </row>
    <row r="5" spans="1:10" x14ac:dyDescent="0.3">
      <c r="A5" s="159" t="s">
        <v>83</v>
      </c>
      <c r="B5" s="160">
        <v>500</v>
      </c>
      <c r="C5" s="161">
        <v>1000</v>
      </c>
      <c r="D5" s="162"/>
      <c r="E5" s="162"/>
      <c r="F5" s="163"/>
      <c r="H5" s="148"/>
      <c r="I5" s="148"/>
      <c r="J5" s="147"/>
    </row>
    <row r="6" spans="1:10" x14ac:dyDescent="0.3">
      <c r="A6" s="159" t="s">
        <v>84</v>
      </c>
      <c r="B6" s="160">
        <v>4500</v>
      </c>
      <c r="C6" s="161"/>
      <c r="D6" s="162"/>
      <c r="E6" s="162"/>
      <c r="F6" s="163"/>
      <c r="H6" s="188"/>
      <c r="I6" s="188"/>
      <c r="J6" s="148"/>
    </row>
    <row r="7" spans="1:10" x14ac:dyDescent="0.3">
      <c r="A7" s="159" t="s">
        <v>85</v>
      </c>
      <c r="B7" s="164"/>
      <c r="C7" s="164"/>
      <c r="D7" s="162"/>
      <c r="E7" s="162"/>
      <c r="F7" s="163">
        <v>15000</v>
      </c>
      <c r="H7" s="147"/>
      <c r="I7" s="148"/>
      <c r="J7" s="148"/>
    </row>
    <row r="8" spans="1:10" x14ac:dyDescent="0.3">
      <c r="A8" s="159" t="s">
        <v>86</v>
      </c>
      <c r="B8" s="160"/>
      <c r="C8" s="161"/>
      <c r="D8" s="162"/>
      <c r="E8" s="162"/>
      <c r="F8" s="163">
        <v>0</v>
      </c>
      <c r="H8" s="147"/>
      <c r="I8" s="148"/>
      <c r="J8" s="148"/>
    </row>
    <row r="9" spans="1:10" ht="15" thickBot="1" x14ac:dyDescent="0.35">
      <c r="A9" s="159" t="s">
        <v>87</v>
      </c>
      <c r="B9" s="164"/>
      <c r="C9" s="161"/>
      <c r="D9" s="162"/>
      <c r="E9" s="162"/>
      <c r="F9" s="163">
        <v>250</v>
      </c>
      <c r="H9" s="147"/>
      <c r="I9" s="148"/>
      <c r="J9" s="148"/>
    </row>
    <row r="10" spans="1:10" ht="15" thickBot="1" x14ac:dyDescent="0.35">
      <c r="A10" s="165" t="s">
        <v>34</v>
      </c>
      <c r="B10" s="166">
        <f>SUM(B3:B9)</f>
        <v>27300</v>
      </c>
      <c r="C10" s="166">
        <f>SUM(C3:C9)</f>
        <v>14800</v>
      </c>
      <c r="D10" s="166">
        <f>D3+D5+D6+D8+D7+D9</f>
        <v>700</v>
      </c>
      <c r="E10" s="167">
        <v>600</v>
      </c>
      <c r="F10" s="168">
        <f>F3+F5+F6+F8+F7+F9</f>
        <v>62250</v>
      </c>
      <c r="H10" s="147"/>
      <c r="I10" s="148"/>
      <c r="J10" s="148"/>
    </row>
    <row r="11" spans="1:10" x14ac:dyDescent="0.3">
      <c r="A11" s="169" t="s">
        <v>72</v>
      </c>
      <c r="B11" s="160"/>
      <c r="C11" s="160"/>
      <c r="D11" s="160"/>
      <c r="E11" s="160"/>
      <c r="F11" s="146">
        <v>17448</v>
      </c>
    </row>
    <row r="12" spans="1:10" x14ac:dyDescent="0.3">
      <c r="A12" s="169" t="s">
        <v>111</v>
      </c>
      <c r="B12" s="160"/>
      <c r="C12" s="160"/>
      <c r="D12" s="160"/>
      <c r="E12" s="160"/>
      <c r="F12" s="146">
        <v>9750</v>
      </c>
    </row>
    <row r="13" spans="1:10" x14ac:dyDescent="0.3">
      <c r="A13" s="169" t="s">
        <v>110</v>
      </c>
      <c r="B13" s="146">
        <v>25000</v>
      </c>
      <c r="C13" s="160"/>
      <c r="D13" s="160"/>
      <c r="E13" s="160"/>
      <c r="F13" s="146"/>
    </row>
    <row r="14" spans="1:10" x14ac:dyDescent="0.3">
      <c r="A14" s="169" t="s">
        <v>88</v>
      </c>
      <c r="B14" s="160"/>
      <c r="C14" s="160"/>
      <c r="D14" s="160"/>
      <c r="E14" s="160"/>
      <c r="F14" s="160">
        <v>590215</v>
      </c>
    </row>
    <row r="15" spans="1:10" ht="15" thickBot="1" x14ac:dyDescent="0.35">
      <c r="A15" s="149" t="s">
        <v>13</v>
      </c>
      <c r="B15" s="150">
        <f>B10+B13</f>
        <v>52300</v>
      </c>
      <c r="C15" s="150">
        <f>C10</f>
        <v>14800</v>
      </c>
      <c r="D15" s="150">
        <f>D10</f>
        <v>700</v>
      </c>
      <c r="E15" s="151">
        <v>600</v>
      </c>
      <c r="F15" s="151">
        <f>SUM(F10:F14)</f>
        <v>679663</v>
      </c>
    </row>
    <row r="16" spans="1:10" ht="18.600000000000001" thickBot="1" x14ac:dyDescent="0.4">
      <c r="A16" s="152" t="s">
        <v>89</v>
      </c>
      <c r="F16" s="115">
        <f>B15+C15+D15+F15+E15</f>
        <v>748063</v>
      </c>
    </row>
    <row r="18" spans="1:6" x14ac:dyDescent="0.3">
      <c r="A18" t="s">
        <v>107</v>
      </c>
      <c r="F18" s="153">
        <f>F16</f>
        <v>748063</v>
      </c>
    </row>
    <row r="19" spans="1:6" x14ac:dyDescent="0.3">
      <c r="A19" t="s">
        <v>90</v>
      </c>
      <c r="F19" s="153">
        <f>Náklady!H97</f>
        <v>695066.25</v>
      </c>
    </row>
    <row r="20" spans="1:6" x14ac:dyDescent="0.3">
      <c r="A20" t="s">
        <v>91</v>
      </c>
      <c r="F20" s="154">
        <f>F18-F19</f>
        <v>52996.75</v>
      </c>
    </row>
  </sheetData>
  <mergeCells count="3">
    <mergeCell ref="A1:A2"/>
    <mergeCell ref="B1:F1"/>
    <mergeCell ref="H6:I6"/>
  </mergeCells>
  <pageMargins left="0.7" right="0.7" top="0.75" bottom="0.75" header="0.3" footer="0.3"/>
  <pageSetup paperSize="9" orientation="portrait" r:id="rId1"/>
  <legacyDrawing r:id="rId2"/>
</worksheet>
</file>

<file path=docMetadata/LabelInfo.xml><?xml version="1.0" encoding="utf-8"?>
<clbl:labelList xmlns:clbl="http://schemas.microsoft.com/office/2020/mipLabelMetadata">
  <clbl:label id="{6a0c4d74-2ddf-4a3f-9c85-3b2ab35ffe4a}" enabled="1" method="Standard" siteId="{95735dfb-83cb-4be7-9b78-61e3b2310d4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Príspevok MŠ</vt:lpstr>
      <vt:lpstr>Náklady</vt:lpstr>
      <vt:lpstr>Príjmy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Ivanič, Peter</dc:creator>
  <cp:lastModifiedBy>Ivanič, Peter</cp:lastModifiedBy>
  <dcterms:created xsi:type="dcterms:W3CDTF">2022-01-20T08:55:11Z</dcterms:created>
  <dcterms:modified xsi:type="dcterms:W3CDTF">2024-06-12T08:30:35Z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0c4d74-2ddf-4a3f-9c85-3b2ab35ffe4a_Enabled">
    <vt:lpwstr>true</vt:lpwstr>
  </property>
  <property fmtid="{D5CDD505-2E9C-101B-9397-08002B2CF9AE}" pid="3" name="MSIP_Label_6a0c4d74-2ddf-4a3f-9c85-3b2ab35ffe4a_SetDate">
    <vt:lpwstr>2022-01-20T08:55:12Z</vt:lpwstr>
  </property>
  <property fmtid="{D5CDD505-2E9C-101B-9397-08002B2CF9AE}" pid="4" name="MSIP_Label_6a0c4d74-2ddf-4a3f-9c85-3b2ab35ffe4a_Method">
    <vt:lpwstr>Standard</vt:lpwstr>
  </property>
  <property fmtid="{D5CDD505-2E9C-101B-9397-08002B2CF9AE}" pid="5" name="MSIP_Label_6a0c4d74-2ddf-4a3f-9c85-3b2ab35ffe4a_Name">
    <vt:lpwstr>Interné (Internal)</vt:lpwstr>
  </property>
  <property fmtid="{D5CDD505-2E9C-101B-9397-08002B2CF9AE}" pid="6" name="MSIP_Label_6a0c4d74-2ddf-4a3f-9c85-3b2ab35ffe4a_SiteId">
    <vt:lpwstr>95735dfb-83cb-4be7-9b78-61e3b2310d49</vt:lpwstr>
  </property>
  <property fmtid="{D5CDD505-2E9C-101B-9397-08002B2CF9AE}" pid="7" name="MSIP_Label_6a0c4d74-2ddf-4a3f-9c85-3b2ab35ffe4a_ActionId">
    <vt:lpwstr>8cfee32b-b1d8-4ae3-bd21-46b54dd1296e</vt:lpwstr>
  </property>
  <property fmtid="{D5CDD505-2E9C-101B-9397-08002B2CF9AE}" pid="8" name="MSIP_Label_6a0c4d74-2ddf-4a3f-9c85-3b2ab35ffe4a_ContentBits">
    <vt:lpwstr>0</vt:lpwstr>
  </property>
</Properties>
</file>