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9533\AppData\Local\Microsoft\Windows\INetCache\Content.Outlook\RKY2YUI8\"/>
    </mc:Choice>
  </mc:AlternateContent>
  <xr:revisionPtr revIDLastSave="0" documentId="13_ncr:1_{57220176-7E98-4342-B8C7-30B2A2555C99}" xr6:coauthVersionLast="47" xr6:coauthVersionMax="47" xr10:uidLastSave="{00000000-0000-0000-0000-000000000000}"/>
  <bookViews>
    <workbookView xWindow="-108" yWindow="-108" windowWidth="23256" windowHeight="12576" activeTab="1" xr2:uid="{C41FB9AE-0016-4BD2-BA97-0412C492A807}"/>
  </bookViews>
  <sheets>
    <sheet name="Príspevok MŠ" sheetId="1" r:id="rId1"/>
    <sheet name="Náklady" sheetId="2" r:id="rId2"/>
    <sheet name="Príjmy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B10" i="3"/>
  <c r="F7" i="3"/>
  <c r="F10" i="3" l="1"/>
  <c r="F17" i="3" s="1"/>
  <c r="D10" i="3"/>
  <c r="D17" i="3" s="1"/>
  <c r="C10" i="3"/>
  <c r="C17" i="3" s="1"/>
  <c r="B17" i="3"/>
  <c r="F18" i="3" s="1"/>
  <c r="F20" i="3" l="1"/>
  <c r="F22" i="3" s="1"/>
  <c r="G69" i="2"/>
  <c r="G50" i="2"/>
  <c r="H64" i="2"/>
  <c r="H63" i="2"/>
  <c r="H62" i="2"/>
  <c r="H61" i="2"/>
  <c r="H60" i="2"/>
  <c r="H59" i="2"/>
  <c r="H56" i="2"/>
  <c r="H55" i="2"/>
  <c r="H53" i="2"/>
  <c r="H52" i="2"/>
  <c r="H49" i="2"/>
  <c r="H48" i="2"/>
  <c r="H47" i="2"/>
  <c r="H46" i="2"/>
  <c r="H45" i="2"/>
  <c r="H44" i="2"/>
  <c r="H38" i="2"/>
  <c r="H37" i="2"/>
  <c r="H35" i="2"/>
  <c r="H34" i="2"/>
  <c r="H33" i="2"/>
  <c r="H32" i="2"/>
  <c r="H31" i="2"/>
  <c r="H29" i="2"/>
  <c r="H28" i="2"/>
  <c r="H27" i="2"/>
  <c r="H26" i="2"/>
  <c r="H25" i="2"/>
  <c r="H21" i="2"/>
  <c r="H20" i="2"/>
  <c r="H19" i="2"/>
  <c r="H18" i="2"/>
  <c r="H17" i="2"/>
  <c r="H16" i="2"/>
  <c r="H15" i="2"/>
  <c r="H14" i="2"/>
  <c r="H12" i="2"/>
  <c r="H11" i="2"/>
  <c r="F54" i="2" l="1"/>
  <c r="C54" i="2"/>
  <c r="C13" i="2"/>
  <c r="H13" i="2" s="1"/>
  <c r="F58" i="2" l="1"/>
  <c r="F10" i="2"/>
  <c r="C20" i="1" l="1"/>
  <c r="E20" i="1"/>
  <c r="F69" i="2"/>
  <c r="F68" i="2" s="1"/>
  <c r="F42" i="2"/>
  <c r="F24" i="2"/>
  <c r="H67" i="2"/>
  <c r="H5" i="2"/>
  <c r="C19" i="1"/>
  <c r="D23" i="2" s="1"/>
  <c r="D19" i="1"/>
  <c r="E23" i="2" s="1"/>
  <c r="E19" i="1"/>
  <c r="F23" i="2" s="1"/>
  <c r="B19" i="1"/>
  <c r="C23" i="2" s="1"/>
  <c r="E18" i="1"/>
  <c r="F9" i="2" s="1"/>
  <c r="D18" i="1"/>
  <c r="E9" i="2" s="1"/>
  <c r="C18" i="1"/>
  <c r="D9" i="2" s="1"/>
  <c r="B18" i="1"/>
  <c r="C9" i="2" s="1"/>
  <c r="B9" i="1"/>
  <c r="E22" i="1" s="1"/>
  <c r="F40" i="2" s="1"/>
  <c r="H82" i="2"/>
  <c r="D24" i="2"/>
  <c r="H43" i="2"/>
  <c r="H57" i="2"/>
  <c r="G42" i="2"/>
  <c r="E58" i="2"/>
  <c r="E10" i="2"/>
  <c r="F97" i="2" l="1"/>
  <c r="F41" i="2"/>
  <c r="C22" i="1"/>
  <c r="D40" i="2" s="1"/>
  <c r="H9" i="2"/>
  <c r="B22" i="1"/>
  <c r="C40" i="2" s="1"/>
  <c r="D22" i="1"/>
  <c r="E40" i="2" s="1"/>
  <c r="H23" i="2"/>
  <c r="G54" i="2"/>
  <c r="B13" i="1"/>
  <c r="H89" i="2"/>
  <c r="H88" i="2"/>
  <c r="E54" i="2"/>
  <c r="H40" i="2" l="1"/>
  <c r="H98" i="2" s="1"/>
  <c r="H54" i="2"/>
  <c r="H69" i="2"/>
  <c r="H68" i="2" s="1"/>
  <c r="C30" i="2" l="1"/>
  <c r="C24" i="2" s="1"/>
  <c r="H30" i="2" l="1"/>
  <c r="A84" i="2"/>
  <c r="C58" i="2"/>
  <c r="A40" i="2"/>
  <c r="E24" i="2"/>
  <c r="G24" i="2"/>
  <c r="A23" i="2"/>
  <c r="D10" i="2"/>
  <c r="C10" i="2"/>
  <c r="A9" i="2"/>
  <c r="A5" i="2"/>
  <c r="G67" i="2"/>
  <c r="G89" i="2"/>
  <c r="E89" i="2"/>
  <c r="D89" i="2"/>
  <c r="C89" i="2"/>
  <c r="G58" i="2"/>
  <c r="G51" i="2"/>
  <c r="E51" i="2"/>
  <c r="D51" i="2"/>
  <c r="E42" i="2"/>
  <c r="D42" i="2"/>
  <c r="C42" i="2"/>
  <c r="E69" i="2"/>
  <c r="D69" i="2"/>
  <c r="C69" i="2"/>
  <c r="C68" i="2" s="1"/>
  <c r="H24" i="2" l="1"/>
  <c r="G41" i="2"/>
  <c r="D41" i="2"/>
  <c r="E41" i="2"/>
  <c r="E97" i="2" s="1"/>
  <c r="H42" i="2"/>
  <c r="C5" i="2"/>
  <c r="C6" i="2" s="1"/>
  <c r="H58" i="2"/>
  <c r="C51" i="2"/>
  <c r="C41" i="2" s="1"/>
  <c r="C97" i="2" s="1"/>
  <c r="H51" i="2"/>
  <c r="H10" i="2"/>
  <c r="G68" i="2"/>
  <c r="E68" i="2"/>
  <c r="D68" i="2"/>
  <c r="G97" i="2" l="1"/>
  <c r="D97" i="2"/>
  <c r="H97" i="2" s="1"/>
  <c r="D5" i="2"/>
  <c r="D6" i="2" s="1"/>
  <c r="D86" i="2" s="1"/>
  <c r="H41" i="2"/>
  <c r="H96" i="2" s="1"/>
  <c r="C86" i="2"/>
  <c r="G86" i="2"/>
  <c r="C88" i="2"/>
  <c r="B23" i="1"/>
  <c r="E23" i="1"/>
  <c r="E5" i="2" l="1"/>
  <c r="E6" i="2" s="1"/>
  <c r="C91" i="2"/>
  <c r="E88" i="2"/>
  <c r="D23" i="1"/>
  <c r="C23" i="1"/>
  <c r="E86" i="2" l="1"/>
  <c r="E91" i="2" s="1"/>
  <c r="G88" i="2"/>
  <c r="G91" i="2" s="1"/>
  <c r="D88" i="2"/>
  <c r="D91" i="2" s="1"/>
  <c r="H86" i="2" l="1"/>
  <c r="H9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Ivanič, Peter</author>
  </authors>
  <commentList>
    <comment ref="G71" authorId="0" shapeId="0" xr:uid="{182FEDA8-C291-4AD2-A2A9-3461662FE1F0}">
      <text>
        <r>
          <rPr>
            <b/>
            <sz val="9"/>
            <color indexed="81"/>
            <rFont val="Segoe UI"/>
            <family val="2"/>
            <charset val="238"/>
          </rPr>
          <t>Ivanič, Peter:</t>
        </r>
        <r>
          <rPr>
            <sz val="9"/>
            <color indexed="81"/>
            <rFont val="Segoe UI"/>
            <family val="2"/>
            <charset val="238"/>
          </rPr>
          <t xml:space="preserve">
500 karty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Ivanič, Peter</author>
  </authors>
  <commentList>
    <comment ref="A5" authorId="0" shapeId="0" xr:uid="{4A9D43CF-0462-452F-B999-4EE30DE585B1}">
      <text>
        <r>
          <rPr>
            <b/>
            <sz val="9"/>
            <color indexed="81"/>
            <rFont val="Segoe UI"/>
            <family val="2"/>
            <charset val="238"/>
          </rPr>
          <t>Ivanič, Peter:</t>
        </r>
        <r>
          <rPr>
            <sz val="9"/>
            <color indexed="81"/>
            <rFont val="Segoe UI"/>
            <family val="2"/>
            <charset val="238"/>
          </rPr>
          <t xml:space="preserve">
(prestup, zrušenie súťaže...)</t>
        </r>
      </text>
    </comment>
  </commentList>
</comments>
</file>

<file path=xl/sharedStrings.xml><?xml version="1.0" encoding="utf-8"?>
<sst xmlns="http://schemas.openxmlformats.org/spreadsheetml/2006/main" count="140" uniqueCount="114">
  <si>
    <t>a) šport mládeže cez kluby</t>
  </si>
  <si>
    <t>b) rozvoj talentovaných športovcov</t>
  </si>
  <si>
    <t>c) športová reprezentácia</t>
  </si>
  <si>
    <t>d) správa a prevádzka</t>
  </si>
  <si>
    <t>e) kapitálové výdavky</t>
  </si>
  <si>
    <t>Príspevok uznanenému športu</t>
  </si>
  <si>
    <t>Top tím 2022 (Twister)</t>
  </si>
  <si>
    <t>Príspevok z MŠVVaŠ spolu</t>
  </si>
  <si>
    <t xml:space="preserve">Sekcia </t>
  </si>
  <si>
    <t>TŠ</t>
  </si>
  <si>
    <t>ARnR</t>
  </si>
  <si>
    <t>IDO MT</t>
  </si>
  <si>
    <t>Spolu</t>
  </si>
  <si>
    <t>Rozpočet - výdavky (v EUR)</t>
  </si>
  <si>
    <t>Celkom</t>
  </si>
  <si>
    <t>Prevádzkové náklady a služby</t>
  </si>
  <si>
    <t xml:space="preserve">* kancelárske potreby </t>
  </si>
  <si>
    <t>* poistenie</t>
  </si>
  <si>
    <t>* bankové poplatky</t>
  </si>
  <si>
    <t>* administratívne a právne služby</t>
  </si>
  <si>
    <t>* účtovnícke a mzdové, audit</t>
  </si>
  <si>
    <t>* nájom nebytových priestorov</t>
  </si>
  <si>
    <t>* telefónne poplatky</t>
  </si>
  <si>
    <t>* režijné náklady (pošta, kuriér)</t>
  </si>
  <si>
    <t>* softvéry, webmaster, membery</t>
  </si>
  <si>
    <t>* odmeny voleným funkcionárom SZTŠ</t>
  </si>
  <si>
    <t>Celkom výdavky</t>
  </si>
  <si>
    <t>Vzdelávanie</t>
  </si>
  <si>
    <t>Náklady na členské a licenčné poplatky</t>
  </si>
  <si>
    <t>Propagačné a marketingové aktivity</t>
  </si>
  <si>
    <t>Organizovanie súťaží</t>
  </si>
  <si>
    <t>príspevok na cestovné náklady reprezentantov</t>
  </si>
  <si>
    <t>Náklady na kluby (15 %)</t>
  </si>
  <si>
    <t>SPOLU</t>
  </si>
  <si>
    <t xml:space="preserve">PUŠ </t>
  </si>
  <si>
    <t>Príjem + Disponibilný zostatok k 31.12.2020</t>
  </si>
  <si>
    <t>Rozdiel (Príjem + Dotácia) - (Náklady) = Rezerva</t>
  </si>
  <si>
    <t>Z príspevku MAX</t>
  </si>
  <si>
    <t>Z príspevku MIN</t>
  </si>
  <si>
    <t>Príspevok športovcom a kolektívom</t>
  </si>
  <si>
    <t>športové reprezentačné oblečenie</t>
  </si>
  <si>
    <t>Dospelí - finančná podpora</t>
  </si>
  <si>
    <t>WDSF body (Dospelí, Seniori) a odmeny za umiestnenie MS, ME</t>
  </si>
  <si>
    <t>SLP Dospelí odmeny</t>
  </si>
  <si>
    <t>f) ostatná športová činnosť</t>
  </si>
  <si>
    <t>náklady na vedeckú literatúru, skriptá, preklady, tlmočenie, didaktiku</t>
  </si>
  <si>
    <t>Tanečný kongres</t>
  </si>
  <si>
    <t>DSE</t>
  </si>
  <si>
    <t>WDSF + WDSF PD/ IDO / WRRC</t>
  </si>
  <si>
    <t>* vzdelávanie trénerov 2. kvalifikačného stupňa</t>
  </si>
  <si>
    <t>* vzdelávanie trénerov 3. kvalifikačného stupňa</t>
  </si>
  <si>
    <t>vzdelávanie inšpektorov</t>
  </si>
  <si>
    <t>Sústredenie Jun I - Do 21</t>
  </si>
  <si>
    <t>Dospelí - sústredenie</t>
  </si>
  <si>
    <t>športové  oblečenie</t>
  </si>
  <si>
    <t>Mzdové náklady (mzdy+poistenie+soc.zabezpečenie)</t>
  </si>
  <si>
    <t>Cestovné náhrady vedenia SZTŠ (úsekov, výborov, prezídia)</t>
  </si>
  <si>
    <t>Podpora reprezentantov, príspevok na cestovné náklady reprezentantov</t>
  </si>
  <si>
    <t>Príspevok na súťaže</t>
  </si>
  <si>
    <t>SLP odmeny IDO sekcia</t>
  </si>
  <si>
    <t>Seniori - sústredenie</t>
  </si>
  <si>
    <t xml:space="preserve">MSR akrobatický rokenrol Dunajská Streda </t>
  </si>
  <si>
    <t>Reprezentačné sústredenia akrobatický rokenrol</t>
  </si>
  <si>
    <t>WRRC odmeny za umiestnenie MS, ME, Svetový Pohár</t>
  </si>
  <si>
    <t>spoločné</t>
  </si>
  <si>
    <t>Sekcia</t>
  </si>
  <si>
    <t>MSR 10T Košice</t>
  </si>
  <si>
    <t>MSR LAT Poprad</t>
  </si>
  <si>
    <t>MSR Choreo Žiar nad Hronom</t>
  </si>
  <si>
    <t>Školenie rozhodcov akrobatický rokenrol</t>
  </si>
  <si>
    <t>Diagnostika, vyšetrenie, testovanie</t>
  </si>
  <si>
    <t>Doplatok voči príspevku uznanému športu podľa sekcií</t>
  </si>
  <si>
    <t>Náklady spolu</t>
  </si>
  <si>
    <t>Breaking</t>
  </si>
  <si>
    <t>MODULY</t>
  </si>
  <si>
    <t>MSR ŠTT Trenčín</t>
  </si>
  <si>
    <t xml:space="preserve">KOŠICE Open </t>
  </si>
  <si>
    <t>* vzdelávanie trénerov 1. kvalifikačného stupňa</t>
  </si>
  <si>
    <t>kalendár</t>
  </si>
  <si>
    <t>* výpočtová technika</t>
  </si>
  <si>
    <t>Rozpočet náklady 2023</t>
  </si>
  <si>
    <t xml:space="preserve"> tlač, grafika, ročenka, fotograf</t>
  </si>
  <si>
    <t xml:space="preserve">MSR Breaking Bratislava </t>
  </si>
  <si>
    <t xml:space="preserve">Odmeny reprezentacni treneri </t>
  </si>
  <si>
    <t>Prispevok The Legits Blast 2023</t>
  </si>
  <si>
    <t>Top tím 2023 (O.Pirhala)</t>
  </si>
  <si>
    <t>Olympijské štipendium (O.Pirhala)</t>
  </si>
  <si>
    <t>Slovenské poháre 2023 - RNR (2x) - akrobatický rokenrol</t>
  </si>
  <si>
    <t>WDSF body (Mládež, Do 21) a odmeny za umiestnenie MS, ME, SLP Jun</t>
  </si>
  <si>
    <t>Akademické MSR, EP choreo, para dance free style</t>
  </si>
  <si>
    <t>Rozpočet na rok 2023 na základe zmluvy MŠVVaŠ SR</t>
  </si>
  <si>
    <t>Príspevok MŠVVaŠ, SOŠV</t>
  </si>
  <si>
    <t>Para dance sport</t>
  </si>
  <si>
    <t>Rozpočet - príjmy (v EUR)</t>
  </si>
  <si>
    <t>Príjmy z členských + licenč. príspevkov</t>
  </si>
  <si>
    <t xml:space="preserve">Príjmy z interných poplatkov </t>
  </si>
  <si>
    <t>Príjmy zo štartovného</t>
  </si>
  <si>
    <t>Príjmy zo vzdelávania  trénerov</t>
  </si>
  <si>
    <t>Príjmy z marketingových aktivít</t>
  </si>
  <si>
    <t>Príjmy z predaja encyklopédie</t>
  </si>
  <si>
    <t>Olympisjké štipendium</t>
  </si>
  <si>
    <t>Príspevok MŠVVaŠ</t>
  </si>
  <si>
    <t>Príjmy spolu</t>
  </si>
  <si>
    <t>Náklad</t>
  </si>
  <si>
    <t>Výsledok</t>
  </si>
  <si>
    <t>Návrh 2023</t>
  </si>
  <si>
    <t>Príjem + zostatok 2022</t>
  </si>
  <si>
    <t>Disponibilný zostatok k 31.12.2022</t>
  </si>
  <si>
    <t>TOP tím 2023</t>
  </si>
  <si>
    <t>live stream</t>
  </si>
  <si>
    <t>SOCH Šamorín</t>
  </si>
  <si>
    <t>IDO a MT</t>
  </si>
  <si>
    <t>Spoločné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</si>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</sst>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[$€-1]_-;\-* #,##0\ [$€-1]_-;_-* &quot;-&quot;??\ [$€-1]_-;_-@_-"/>
    <numFmt numFmtId="165" formatCode="#,##0\ [$€-1];[Red]\-#,##0\ [$€-1]"/>
    <numFmt numFmtId="166" formatCode="#,##0.00\ &quot;€&quot;"/>
    <numFmt numFmtId="167" formatCode="#,##0.00\ [$€-1]"/>
    <numFmt numFmtId="168" formatCode="#,##0\ &quot;€&quot;"/>
    <numFmt numFmtId="169" formatCode="#,##0\ [$€-1]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0"/>
      <color theme="5" tint="-0.249977111117893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10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8A881"/>
        <bgColor indexed="64"/>
      </patternFill>
    </fill>
    <fill>
      <patternFill patternType="solid">
        <fgColor rgb="FFD85DF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164" fontId="3" fillId="0" borderId="0" xfId="0" applyNumberFormat="1" applyFont="1"/>
    <xf numFmtId="164" fontId="0" fillId="0" borderId="0" xfId="0" applyNumberFormat="1"/>
    <xf numFmtId="9" fontId="0" fillId="0" borderId="0" xfId="0" applyNumberFormat="1"/>
    <xf numFmtId="0" fontId="1" fillId="0" borderId="0" xfId="0" applyFont="1"/>
    <xf numFmtId="164" fontId="6" fillId="0" borderId="0" xfId="0" applyNumberFormat="1" applyFont="1"/>
    <xf numFmtId="164" fontId="1" fillId="0" borderId="0" xfId="0" applyNumberFormat="1" applyFont="1"/>
    <xf numFmtId="165" fontId="4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164" fontId="3" fillId="0" borderId="4" xfId="0" applyNumberFormat="1" applyFont="1" applyBorder="1"/>
    <xf numFmtId="164" fontId="0" fillId="0" borderId="4" xfId="0" applyNumberFormat="1" applyBorder="1"/>
    <xf numFmtId="164" fontId="0" fillId="0" borderId="3" xfId="0" applyNumberFormat="1" applyBorder="1"/>
    <xf numFmtId="0" fontId="4" fillId="0" borderId="1" xfId="0" applyFont="1" applyBorder="1"/>
    <xf numFmtId="164" fontId="1" fillId="0" borderId="1" xfId="0" applyNumberFormat="1" applyFont="1" applyBorder="1"/>
    <xf numFmtId="0" fontId="3" fillId="0" borderId="0" xfId="0" applyFont="1" applyAlignment="1">
      <alignment vertical="center"/>
    </xf>
    <xf numFmtId="167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0" fontId="9" fillId="0" borderId="0" xfId="0" applyFont="1"/>
    <xf numFmtId="0" fontId="12" fillId="0" borderId="0" xfId="0" applyFont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167" fontId="0" fillId="0" borderId="0" xfId="0" applyNumberFormat="1"/>
    <xf numFmtId="0" fontId="12" fillId="3" borderId="26" xfId="0" applyFont="1" applyFill="1" applyBorder="1" applyAlignment="1">
      <alignment vertical="center"/>
    </xf>
    <xf numFmtId="166" fontId="12" fillId="3" borderId="6" xfId="0" applyNumberFormat="1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167" fontId="14" fillId="0" borderId="28" xfId="0" applyNumberFormat="1" applyFont="1" applyBorder="1" applyAlignment="1">
      <alignment vertical="center"/>
    </xf>
    <xf numFmtId="167" fontId="14" fillId="0" borderId="14" xfId="0" applyNumberFormat="1" applyFont="1" applyBorder="1" applyAlignment="1">
      <alignment vertical="center"/>
    </xf>
    <xf numFmtId="167" fontId="14" fillId="0" borderId="2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67" fontId="16" fillId="0" borderId="0" xfId="0" applyNumberFormat="1" applyFont="1" applyAlignment="1">
      <alignment vertical="center"/>
    </xf>
    <xf numFmtId="167" fontId="17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3" fillId="10" borderId="14" xfId="0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9" borderId="23" xfId="0" applyFont="1" applyFill="1" applyBorder="1" applyAlignment="1">
      <alignment vertical="center"/>
    </xf>
    <xf numFmtId="0" fontId="3" fillId="12" borderId="21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6" fillId="13" borderId="21" xfId="0" applyFont="1" applyFill="1" applyBorder="1" applyAlignment="1">
      <alignment vertical="center"/>
    </xf>
    <xf numFmtId="167" fontId="6" fillId="13" borderId="1" xfId="0" applyNumberFormat="1" applyFont="1" applyFill="1" applyBorder="1" applyAlignment="1">
      <alignment vertical="center"/>
    </xf>
    <xf numFmtId="168" fontId="5" fillId="7" borderId="17" xfId="0" applyNumberFormat="1" applyFont="1" applyFill="1" applyBorder="1" applyAlignment="1">
      <alignment vertical="center"/>
    </xf>
    <xf numFmtId="168" fontId="5" fillId="7" borderId="18" xfId="0" applyNumberFormat="1" applyFont="1" applyFill="1" applyBorder="1" applyAlignment="1">
      <alignment vertical="center"/>
    </xf>
    <xf numFmtId="168" fontId="3" fillId="9" borderId="14" xfId="0" applyNumberFormat="1" applyFont="1" applyFill="1" applyBorder="1" applyAlignment="1">
      <alignment vertical="center"/>
    </xf>
    <xf numFmtId="168" fontId="6" fillId="9" borderId="1" xfId="0" applyNumberFormat="1" applyFont="1" applyFill="1" applyBorder="1" applyAlignment="1">
      <alignment vertical="center"/>
    </xf>
    <xf numFmtId="168" fontId="5" fillId="10" borderId="17" xfId="0" applyNumberFormat="1" applyFont="1" applyFill="1" applyBorder="1" applyAlignment="1">
      <alignment vertical="center"/>
    </xf>
    <xf numFmtId="168" fontId="5" fillId="10" borderId="18" xfId="0" applyNumberFormat="1" applyFont="1" applyFill="1" applyBorder="1" applyAlignment="1">
      <alignment vertical="center"/>
    </xf>
    <xf numFmtId="168" fontId="6" fillId="3" borderId="2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6" fillId="3" borderId="22" xfId="0" applyNumberFormat="1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168" fontId="8" fillId="7" borderId="20" xfId="0" applyNumberFormat="1" applyFont="1" applyFill="1" applyBorder="1"/>
    <xf numFmtId="168" fontId="8" fillId="7" borderId="25" xfId="0" applyNumberFormat="1" applyFont="1" applyFill="1" applyBorder="1"/>
    <xf numFmtId="0" fontId="6" fillId="11" borderId="30" xfId="0" applyFont="1" applyFill="1" applyBorder="1" applyAlignment="1">
      <alignment vertical="center"/>
    </xf>
    <xf numFmtId="168" fontId="3" fillId="11" borderId="31" xfId="0" applyNumberFormat="1" applyFont="1" applyFill="1" applyBorder="1" applyAlignment="1">
      <alignment vertical="center"/>
    </xf>
    <xf numFmtId="168" fontId="5" fillId="11" borderId="31" xfId="0" applyNumberFormat="1" applyFont="1" applyFill="1" applyBorder="1" applyAlignment="1">
      <alignment horizontal="right" vertical="center"/>
    </xf>
    <xf numFmtId="168" fontId="3" fillId="11" borderId="32" xfId="0" applyNumberFormat="1" applyFont="1" applyFill="1" applyBorder="1" applyAlignment="1">
      <alignment vertical="center"/>
    </xf>
    <xf numFmtId="168" fontId="10" fillId="10" borderId="17" xfId="0" applyNumberFormat="1" applyFont="1" applyFill="1" applyBorder="1"/>
    <xf numFmtId="0" fontId="5" fillId="8" borderId="21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5" fillId="12" borderId="1" xfId="0" applyNumberFormat="1" applyFont="1" applyFill="1" applyBorder="1" applyAlignment="1">
      <alignment vertical="center"/>
    </xf>
    <xf numFmtId="168" fontId="3" fillId="12" borderId="1" xfId="0" applyNumberFormat="1" applyFont="1" applyFill="1" applyBorder="1" applyAlignment="1">
      <alignment vertical="center"/>
    </xf>
    <xf numFmtId="168" fontId="11" fillId="12" borderId="24" xfId="0" applyNumberFormat="1" applyFont="1" applyFill="1" applyBorder="1" applyAlignment="1">
      <alignment vertical="center"/>
    </xf>
    <xf numFmtId="168" fontId="3" fillId="12" borderId="24" xfId="0" applyNumberFormat="1" applyFont="1" applyFill="1" applyBorder="1" applyAlignment="1">
      <alignment vertical="center"/>
    </xf>
    <xf numFmtId="168" fontId="5" fillId="12" borderId="1" xfId="0" applyNumberFormat="1" applyFont="1" applyFill="1" applyBorder="1" applyAlignment="1">
      <alignment horizontal="center" vertical="center"/>
    </xf>
    <xf numFmtId="168" fontId="5" fillId="12" borderId="1" xfId="0" applyNumberFormat="1" applyFont="1" applyFill="1" applyBorder="1" applyAlignment="1">
      <alignment horizontal="right" vertical="center"/>
    </xf>
    <xf numFmtId="168" fontId="10" fillId="12" borderId="1" xfId="0" applyNumberFormat="1" applyFont="1" applyFill="1" applyBorder="1"/>
    <xf numFmtId="168" fontId="5" fillId="8" borderId="1" xfId="0" applyNumberFormat="1" applyFont="1" applyFill="1" applyBorder="1" applyAlignment="1">
      <alignment vertical="center"/>
    </xf>
    <xf numFmtId="168" fontId="5" fillId="8" borderId="22" xfId="0" applyNumberFormat="1" applyFont="1" applyFill="1" applyBorder="1" applyAlignment="1">
      <alignment vertical="center"/>
    </xf>
    <xf numFmtId="168" fontId="5" fillId="8" borderId="1" xfId="0" applyNumberFormat="1" applyFont="1" applyFill="1" applyBorder="1" applyAlignment="1">
      <alignment horizontal="center" vertical="center"/>
    </xf>
    <xf numFmtId="168" fontId="5" fillId="8" borderId="2" xfId="0" applyNumberFormat="1" applyFont="1" applyFill="1" applyBorder="1" applyAlignment="1">
      <alignment horizontal="center" vertical="center"/>
    </xf>
    <xf numFmtId="168" fontId="3" fillId="8" borderId="1" xfId="0" applyNumberFormat="1" applyFont="1" applyFill="1" applyBorder="1" applyAlignment="1">
      <alignment vertical="center"/>
    </xf>
    <xf numFmtId="168" fontId="3" fillId="8" borderId="2" xfId="0" applyNumberFormat="1" applyFont="1" applyFill="1" applyBorder="1" applyAlignment="1">
      <alignment vertical="center"/>
    </xf>
    <xf numFmtId="168" fontId="3" fillId="8" borderId="22" xfId="0" applyNumberFormat="1" applyFont="1" applyFill="1" applyBorder="1" applyAlignment="1">
      <alignment vertical="center"/>
    </xf>
    <xf numFmtId="168" fontId="5" fillId="8" borderId="20" xfId="0" applyNumberFormat="1" applyFont="1" applyFill="1" applyBorder="1" applyAlignment="1">
      <alignment vertical="center"/>
    </xf>
    <xf numFmtId="168" fontId="3" fillId="8" borderId="20" xfId="0" applyNumberFormat="1" applyFont="1" applyFill="1" applyBorder="1" applyAlignment="1">
      <alignment vertical="center"/>
    </xf>
    <xf numFmtId="168" fontId="3" fillId="8" borderId="33" xfId="0" applyNumberFormat="1" applyFont="1" applyFill="1" applyBorder="1" applyAlignment="1">
      <alignment vertical="center"/>
    </xf>
    <xf numFmtId="168" fontId="3" fillId="8" borderId="25" xfId="0" applyNumberFormat="1" applyFont="1" applyFill="1" applyBorder="1" applyAlignment="1">
      <alignment vertical="center"/>
    </xf>
    <xf numFmtId="168" fontId="5" fillId="5" borderId="17" xfId="0" applyNumberFormat="1" applyFont="1" applyFill="1" applyBorder="1" applyAlignment="1">
      <alignment vertical="center"/>
    </xf>
    <xf numFmtId="168" fontId="8" fillId="5" borderId="16" xfId="0" applyNumberFormat="1" applyFont="1" applyFill="1" applyBorder="1"/>
    <xf numFmtId="168" fontId="5" fillId="6" borderId="1" xfId="0" applyNumberFormat="1" applyFont="1" applyFill="1" applyBorder="1" applyAlignment="1">
      <alignment vertical="center"/>
    </xf>
    <xf numFmtId="168" fontId="5" fillId="6" borderId="2" xfId="0" applyNumberFormat="1" applyFont="1" applyFill="1" applyBorder="1" applyAlignment="1">
      <alignment vertical="center"/>
    </xf>
    <xf numFmtId="168" fontId="3" fillId="6" borderId="1" xfId="0" applyNumberFormat="1" applyFont="1" applyFill="1" applyBorder="1" applyAlignment="1">
      <alignment vertical="center"/>
    </xf>
    <xf numFmtId="168" fontId="13" fillId="6" borderId="1" xfId="0" applyNumberFormat="1" applyFont="1" applyFill="1" applyBorder="1" applyAlignment="1">
      <alignment vertical="center"/>
    </xf>
    <xf numFmtId="168" fontId="6" fillId="6" borderId="2" xfId="0" applyNumberFormat="1" applyFont="1" applyFill="1" applyBorder="1" applyAlignment="1">
      <alignment vertical="center"/>
    </xf>
    <xf numFmtId="168" fontId="18" fillId="11" borderId="1" xfId="0" applyNumberFormat="1" applyFont="1" applyFill="1" applyBorder="1" applyAlignment="1">
      <alignment vertical="center"/>
    </xf>
    <xf numFmtId="168" fontId="5" fillId="11" borderId="2" xfId="0" applyNumberFormat="1" applyFont="1" applyFill="1" applyBorder="1" applyAlignment="1">
      <alignment vertical="center"/>
    </xf>
    <xf numFmtId="168" fontId="8" fillId="2" borderId="16" xfId="0" applyNumberFormat="1" applyFont="1" applyFill="1" applyBorder="1"/>
    <xf numFmtId="168" fontId="4" fillId="2" borderId="17" xfId="0" applyNumberFormat="1" applyFont="1" applyFill="1" applyBorder="1" applyAlignment="1">
      <alignment vertical="center"/>
    </xf>
    <xf numFmtId="168" fontId="4" fillId="2" borderId="16" xfId="0" applyNumberFormat="1" applyFont="1" applyFill="1" applyBorder="1" applyAlignment="1">
      <alignment vertical="center"/>
    </xf>
    <xf numFmtId="168" fontId="4" fillId="2" borderId="18" xfId="0" applyNumberFormat="1" applyFont="1" applyFill="1" applyBorder="1" applyAlignment="1">
      <alignment vertical="center"/>
    </xf>
    <xf numFmtId="168" fontId="6" fillId="3" borderId="20" xfId="0" applyNumberFormat="1" applyFont="1" applyFill="1" applyBorder="1" applyAlignment="1">
      <alignment vertical="center"/>
    </xf>
    <xf numFmtId="168" fontId="5" fillId="4" borderId="1" xfId="0" applyNumberFormat="1" applyFont="1" applyFill="1" applyBorder="1" applyAlignment="1">
      <alignment vertical="center"/>
    </xf>
    <xf numFmtId="168" fontId="5" fillId="4" borderId="2" xfId="0" applyNumberFormat="1" applyFont="1" applyFill="1" applyBorder="1" applyAlignment="1">
      <alignment vertical="center"/>
    </xf>
    <xf numFmtId="168" fontId="5" fillId="4" borderId="22" xfId="0" applyNumberFormat="1" applyFont="1" applyFill="1" applyBorder="1" applyAlignment="1">
      <alignment vertical="center"/>
    </xf>
    <xf numFmtId="168" fontId="10" fillId="4" borderId="0" xfId="0" applyNumberFormat="1" applyFont="1" applyFill="1"/>
    <xf numFmtId="168" fontId="4" fillId="4" borderId="2" xfId="0" applyNumberFormat="1" applyFont="1" applyFill="1" applyBorder="1" applyAlignment="1">
      <alignment vertical="center"/>
    </xf>
    <xf numFmtId="168" fontId="19" fillId="0" borderId="28" xfId="0" applyNumberFormat="1" applyFont="1" applyBorder="1"/>
    <xf numFmtId="0" fontId="3" fillId="0" borderId="20" xfId="0" applyFont="1" applyBorder="1" applyAlignment="1">
      <alignment vertical="center"/>
    </xf>
    <xf numFmtId="168" fontId="3" fillId="0" borderId="20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8" fontId="5" fillId="8" borderId="2" xfId="0" applyNumberFormat="1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168" fontId="8" fillId="5" borderId="37" xfId="0" applyNumberFormat="1" applyFont="1" applyFill="1" applyBorder="1"/>
    <xf numFmtId="168" fontId="18" fillId="6" borderId="1" xfId="0" applyNumberFormat="1" applyFont="1" applyFill="1" applyBorder="1" applyAlignment="1">
      <alignment vertical="center"/>
    </xf>
    <xf numFmtId="168" fontId="3" fillId="14" borderId="1" xfId="0" applyNumberFormat="1" applyFont="1" applyFill="1" applyBorder="1" applyAlignment="1">
      <alignment vertical="center"/>
    </xf>
    <xf numFmtId="168" fontId="18" fillId="8" borderId="1" xfId="0" applyNumberFormat="1" applyFont="1" applyFill="1" applyBorder="1" applyAlignment="1">
      <alignment vertical="center"/>
    </xf>
    <xf numFmtId="168" fontId="18" fillId="12" borderId="1" xfId="0" applyNumberFormat="1" applyFont="1" applyFill="1" applyBorder="1" applyAlignment="1">
      <alignment vertical="center"/>
    </xf>
    <xf numFmtId="168" fontId="23" fillId="12" borderId="1" xfId="0" applyNumberFormat="1" applyFont="1" applyFill="1" applyBorder="1" applyAlignment="1">
      <alignment vertical="center"/>
    </xf>
    <xf numFmtId="168" fontId="24" fillId="12" borderId="1" xfId="0" applyNumberFormat="1" applyFont="1" applyFill="1" applyBorder="1"/>
    <xf numFmtId="168" fontId="11" fillId="4" borderId="22" xfId="0" applyNumberFormat="1" applyFont="1" applyFill="1" applyBorder="1" applyAlignment="1">
      <alignment vertical="center"/>
    </xf>
    <xf numFmtId="168" fontId="4" fillId="9" borderId="1" xfId="0" applyNumberFormat="1" applyFont="1" applyFill="1" applyBorder="1" applyAlignment="1">
      <alignment vertical="center"/>
    </xf>
    <xf numFmtId="168" fontId="5" fillId="11" borderId="1" xfId="0" applyNumberFormat="1" applyFont="1" applyFill="1" applyBorder="1" applyAlignment="1">
      <alignment vertical="center"/>
    </xf>
    <xf numFmtId="168" fontId="5" fillId="5" borderId="38" xfId="0" applyNumberFormat="1" applyFont="1" applyFill="1" applyBorder="1" applyAlignment="1">
      <alignment vertical="center"/>
    </xf>
    <xf numFmtId="168" fontId="11" fillId="6" borderId="2" xfId="0" applyNumberFormat="1" applyFont="1" applyFill="1" applyBorder="1" applyAlignment="1">
      <alignment vertical="center"/>
    </xf>
    <xf numFmtId="168" fontId="3" fillId="6" borderId="2" xfId="0" applyNumberFormat="1" applyFont="1" applyFill="1" applyBorder="1" applyAlignment="1">
      <alignment vertical="center"/>
    </xf>
    <xf numFmtId="169" fontId="6" fillId="3" borderId="2" xfId="0" applyNumberFormat="1" applyFont="1" applyFill="1" applyBorder="1" applyAlignment="1">
      <alignment vertical="center"/>
    </xf>
    <xf numFmtId="168" fontId="5" fillId="5" borderId="28" xfId="0" applyNumberFormat="1" applyFont="1" applyFill="1" applyBorder="1" applyAlignment="1">
      <alignment vertical="center"/>
    </xf>
    <xf numFmtId="168" fontId="8" fillId="5" borderId="28" xfId="0" applyNumberFormat="1" applyFont="1" applyFill="1" applyBorder="1"/>
    <xf numFmtId="168" fontId="6" fillId="3" borderId="40" xfId="0" applyNumberFormat="1" applyFont="1" applyFill="1" applyBorder="1" applyAlignment="1">
      <alignment vertical="center"/>
    </xf>
    <xf numFmtId="168" fontId="5" fillId="6" borderId="40" xfId="0" applyNumberFormat="1" applyFont="1" applyFill="1" applyBorder="1" applyAlignment="1">
      <alignment vertical="center"/>
    </xf>
    <xf numFmtId="168" fontId="5" fillId="11" borderId="40" xfId="0" applyNumberFormat="1" applyFont="1" applyFill="1" applyBorder="1" applyAlignment="1">
      <alignment vertical="center"/>
    </xf>
    <xf numFmtId="168" fontId="18" fillId="11" borderId="40" xfId="0" applyNumberFormat="1" applyFont="1" applyFill="1" applyBorder="1" applyAlignment="1">
      <alignment vertical="center"/>
    </xf>
    <xf numFmtId="169" fontId="6" fillId="3" borderId="41" xfId="0" applyNumberFormat="1" applyFont="1" applyFill="1" applyBorder="1" applyAlignment="1">
      <alignment vertical="center"/>
    </xf>
    <xf numFmtId="168" fontId="5" fillId="12" borderId="22" xfId="0" applyNumberFormat="1" applyFont="1" applyFill="1" applyBorder="1" applyAlignment="1">
      <alignment vertical="center"/>
    </xf>
    <xf numFmtId="168" fontId="5" fillId="12" borderId="24" xfId="0" applyNumberFormat="1" applyFont="1" applyFill="1" applyBorder="1" applyAlignment="1">
      <alignment vertical="center"/>
    </xf>
    <xf numFmtId="168" fontId="3" fillId="14" borderId="24" xfId="0" applyNumberFormat="1" applyFont="1" applyFill="1" applyBorder="1" applyAlignment="1">
      <alignment vertical="center"/>
    </xf>
    <xf numFmtId="168" fontId="18" fillId="14" borderId="1" xfId="0" applyNumberFormat="1" applyFont="1" applyFill="1" applyBorder="1" applyAlignment="1">
      <alignment vertical="center"/>
    </xf>
    <xf numFmtId="168" fontId="5" fillId="14" borderId="24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8" fontId="4" fillId="3" borderId="1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6" fillId="0" borderId="46" xfId="0" applyFont="1" applyBorder="1" applyAlignment="1">
      <alignment vertical="center"/>
    </xf>
    <xf numFmtId="168" fontId="6" fillId="0" borderId="47" xfId="0" applyNumberFormat="1" applyFont="1" applyBorder="1" applyAlignment="1">
      <alignment vertical="center"/>
    </xf>
    <xf numFmtId="168" fontId="6" fillId="0" borderId="48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68" fontId="0" fillId="0" borderId="0" xfId="0" applyNumberFormat="1"/>
    <xf numFmtId="168" fontId="0" fillId="7" borderId="0" xfId="0" applyNumberFormat="1" applyFill="1"/>
    <xf numFmtId="168" fontId="11" fillId="0" borderId="2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8" fontId="6" fillId="0" borderId="42" xfId="0" applyNumberFormat="1" applyFont="1" applyFill="1" applyBorder="1" applyAlignment="1">
      <alignment vertical="center"/>
    </xf>
    <xf numFmtId="168" fontId="6" fillId="0" borderId="9" xfId="0" applyNumberFormat="1" applyFont="1" applyFill="1" applyBorder="1" applyAlignment="1">
      <alignment vertical="center"/>
    </xf>
    <xf numFmtId="168" fontId="6" fillId="0" borderId="43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vertical="center"/>
    </xf>
    <xf numFmtId="168" fontId="6" fillId="0" borderId="22" xfId="0" applyNumberFormat="1" applyFont="1" applyFill="1" applyBorder="1" applyAlignment="1">
      <alignment vertical="center"/>
    </xf>
    <xf numFmtId="168" fontId="27" fillId="0" borderId="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68" fontId="6" fillId="0" borderId="17" xfId="0" applyNumberFormat="1" applyFont="1" applyFill="1" applyBorder="1" applyAlignment="1">
      <alignment vertical="center"/>
    </xf>
    <xf numFmtId="168" fontId="6" fillId="0" borderId="38" xfId="0" applyNumberFormat="1" applyFont="1" applyFill="1" applyBorder="1" applyAlignment="1">
      <alignment vertical="center"/>
    </xf>
    <xf numFmtId="168" fontId="6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68" fontId="4" fillId="0" borderId="2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8" fontId="4" fillId="15" borderId="2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1">
    <cellStyle name="Normálna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85DF5"/>
      <color rgb="FF78A881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9533/Documents/szt&#352;/VZ%202021/Navrh%20rozpo&#269;tu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TS výdavky"/>
      <sheetName val="SZTS prijmy"/>
      <sheetName val="Spoločné"/>
      <sheetName val="IDO"/>
      <sheetName val="RnR"/>
      <sheetName val="TŠ"/>
      <sheetName val="Náklady na kluby 15%"/>
      <sheetName val="členské a licenč.poplatky"/>
      <sheetName val="Vzdelávanie"/>
      <sheetName val="propagačné a marketingové aktiv"/>
      <sheetName val="Reprezentácia"/>
    </sheetNames>
    <sheetDataSet>
      <sheetData sheetId="0"/>
      <sheetData sheetId="1">
        <row r="15">
          <cell r="B15">
            <v>93972.21</v>
          </cell>
          <cell r="C15">
            <v>54575.67</v>
          </cell>
          <cell r="D15">
            <v>2325</v>
          </cell>
          <cell r="E15">
            <v>80951.69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AB91-2F58-4DB9-818D-DA719E4D6F42}">
  <dimension ref="A1:E23"/>
  <sheetViews>
    <sheetView topLeftCell="A2" workbookViewId="0">
      <selection activeCell="B3" sqref="B3"/>
    </sheetView>
  </sheetViews>
  <sheetFormatPr defaultRowHeight="14.4" x14ac:dyDescent="0.3"/>
  <cols>
    <col min="1" max="1" width="32.33203125" customWidth="1"/>
    <col min="2" max="3" width="11.88671875" customWidth="1"/>
    <col min="4" max="4" width="11.6640625" customWidth="1"/>
    <col min="5" max="5" width="14" customWidth="1"/>
  </cols>
  <sheetData>
    <row r="1" spans="1:5" ht="15.6" x14ac:dyDescent="0.3">
      <c r="A1" s="179" t="s">
        <v>90</v>
      </c>
      <c r="B1" s="179"/>
      <c r="C1" s="179"/>
      <c r="D1" s="179"/>
      <c r="E1" s="179"/>
    </row>
    <row r="3" spans="1:5" x14ac:dyDescent="0.3">
      <c r="A3" s="7" t="s">
        <v>5</v>
      </c>
      <c r="B3" s="8">
        <v>457896</v>
      </c>
    </row>
    <row r="4" spans="1:5" x14ac:dyDescent="0.3">
      <c r="A4" s="3" t="s">
        <v>0</v>
      </c>
      <c r="B4" s="4">
        <v>68684</v>
      </c>
      <c r="C4" s="6">
        <v>0.15</v>
      </c>
      <c r="D4" s="5"/>
    </row>
    <row r="5" spans="1:5" x14ac:dyDescent="0.3">
      <c r="A5" s="3" t="s">
        <v>1</v>
      </c>
      <c r="B5" s="4">
        <v>91579</v>
      </c>
      <c r="C5" s="6">
        <v>0.2</v>
      </c>
    </row>
    <row r="6" spans="1:5" x14ac:dyDescent="0.3">
      <c r="A6" s="3" t="s">
        <v>2</v>
      </c>
      <c r="B6" s="4">
        <v>114474</v>
      </c>
      <c r="C6" s="6">
        <v>0.25</v>
      </c>
      <c r="D6" s="5"/>
    </row>
    <row r="7" spans="1:5" x14ac:dyDescent="0.3">
      <c r="A7" s="3" t="s">
        <v>3</v>
      </c>
      <c r="B7" s="4">
        <v>68684</v>
      </c>
      <c r="C7" s="6">
        <v>0.15</v>
      </c>
    </row>
    <row r="8" spans="1:5" x14ac:dyDescent="0.3">
      <c r="A8" s="3" t="s">
        <v>4</v>
      </c>
      <c r="B8" s="4">
        <v>35000</v>
      </c>
      <c r="C8" s="6"/>
    </row>
    <row r="9" spans="1:5" x14ac:dyDescent="0.3">
      <c r="A9" s="3" t="s">
        <v>44</v>
      </c>
      <c r="B9" s="4">
        <f>B3-B4-B5-B6-B7-B8</f>
        <v>79475</v>
      </c>
      <c r="C9" s="6"/>
      <c r="E9" s="5"/>
    </row>
    <row r="10" spans="1:5" x14ac:dyDescent="0.3">
      <c r="A10" s="3"/>
      <c r="B10" s="4"/>
      <c r="C10" s="6"/>
    </row>
    <row r="11" spans="1:5" x14ac:dyDescent="0.3">
      <c r="A11" s="1" t="s">
        <v>6</v>
      </c>
      <c r="B11" s="8">
        <v>15000</v>
      </c>
    </row>
    <row r="12" spans="1:5" x14ac:dyDescent="0.3">
      <c r="A12" s="1" t="s">
        <v>74</v>
      </c>
      <c r="B12" s="8"/>
    </row>
    <row r="13" spans="1:5" x14ac:dyDescent="0.3">
      <c r="A13" s="1" t="s">
        <v>7</v>
      </c>
      <c r="B13" s="9">
        <f>B3+B11+B12</f>
        <v>472896</v>
      </c>
    </row>
    <row r="16" spans="1:5" x14ac:dyDescent="0.3">
      <c r="A16" s="2" t="s">
        <v>8</v>
      </c>
      <c r="B16" s="10" t="s">
        <v>9</v>
      </c>
      <c r="C16" s="10" t="s">
        <v>11</v>
      </c>
      <c r="D16" s="10" t="s">
        <v>10</v>
      </c>
      <c r="E16" s="10" t="s">
        <v>73</v>
      </c>
    </row>
    <row r="17" spans="1:5" x14ac:dyDescent="0.3">
      <c r="A17" s="12" t="s">
        <v>0</v>
      </c>
      <c r="B17" s="13">
        <v>0</v>
      </c>
      <c r="C17" s="14">
        <v>0</v>
      </c>
      <c r="D17" s="15">
        <v>0</v>
      </c>
      <c r="E17" s="15">
        <v>0</v>
      </c>
    </row>
    <row r="18" spans="1:5" x14ac:dyDescent="0.3">
      <c r="A18" s="11" t="s">
        <v>1</v>
      </c>
      <c r="B18" s="13">
        <f>B5*0.622</f>
        <v>56962.137999999999</v>
      </c>
      <c r="C18" s="14">
        <f>B5*0.244</f>
        <v>22345.275999999998</v>
      </c>
      <c r="D18" s="15">
        <f>B5*0.067</f>
        <v>6135.7930000000006</v>
      </c>
      <c r="E18" s="15">
        <f>B5*0.067</f>
        <v>6135.7930000000006</v>
      </c>
    </row>
    <row r="19" spans="1:5" x14ac:dyDescent="0.3">
      <c r="A19" s="11" t="s">
        <v>2</v>
      </c>
      <c r="B19" s="13">
        <f>B6*0.622</f>
        <v>71202.827999999994</v>
      </c>
      <c r="C19" s="14">
        <f>B6*0.244</f>
        <v>27931.655999999999</v>
      </c>
      <c r="D19" s="15">
        <f>B6*0.067</f>
        <v>7669.7580000000007</v>
      </c>
      <c r="E19" s="15">
        <f>B6*0.067</f>
        <v>7669.7580000000007</v>
      </c>
    </row>
    <row r="20" spans="1:5" x14ac:dyDescent="0.3">
      <c r="A20" s="11" t="s">
        <v>3</v>
      </c>
      <c r="B20" s="13">
        <v>0</v>
      </c>
      <c r="C20" s="14">
        <f>B7*0.244</f>
        <v>16758.896000000001</v>
      </c>
      <c r="D20" s="15">
        <v>0</v>
      </c>
      <c r="E20" s="15">
        <f>B7*0.067</f>
        <v>4601.8280000000004</v>
      </c>
    </row>
    <row r="21" spans="1:5" x14ac:dyDescent="0.3">
      <c r="A21" s="11" t="s">
        <v>4</v>
      </c>
      <c r="B21" s="13">
        <v>0</v>
      </c>
      <c r="C21" s="14">
        <v>0</v>
      </c>
      <c r="D21" s="15">
        <v>0</v>
      </c>
      <c r="E21" s="15">
        <v>0</v>
      </c>
    </row>
    <row r="22" spans="1:5" x14ac:dyDescent="0.3">
      <c r="A22" s="11" t="s">
        <v>44</v>
      </c>
      <c r="B22" s="13">
        <f>B9*0.622</f>
        <v>49433.45</v>
      </c>
      <c r="C22" s="14">
        <f>B9*0.244</f>
        <v>19391.899999999998</v>
      </c>
      <c r="D22" s="15">
        <f>B9*0.067</f>
        <v>5324.8250000000007</v>
      </c>
      <c r="E22" s="15">
        <f>B9*0.067</f>
        <v>5324.8250000000007</v>
      </c>
    </row>
    <row r="23" spans="1:5" x14ac:dyDescent="0.3">
      <c r="A23" s="16" t="s">
        <v>12</v>
      </c>
      <c r="B23" s="17">
        <f>SUM(B17:B22)</f>
        <v>177598.41599999997</v>
      </c>
      <c r="C23" s="17">
        <f t="shared" ref="C23:E23" si="0">SUM(C17:C22)</f>
        <v>86427.728000000003</v>
      </c>
      <c r="D23" s="17">
        <f t="shared" si="0"/>
        <v>19130.376000000004</v>
      </c>
      <c r="E23" s="17">
        <f t="shared" si="0"/>
        <v>23732.204000000002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8690-CBE0-476A-ADB9-4A83A7277DDA}">
  <dimension ref="A1:AX330"/>
  <sheetViews>
    <sheetView tabSelected="1" zoomScale="105" workbookViewId="0">
      <selection activeCell="K7" sqref="K7"/>
    </sheetView>
  </sheetViews>
  <sheetFormatPr defaultRowHeight="14.4" x14ac:dyDescent="0.3"/>
  <cols>
    <col min="1" max="1" width="30.44140625" customWidth="1"/>
    <col min="2" max="2" width="64.6640625" customWidth="1"/>
    <col min="3" max="3" width="10.77734375" style="39" customWidth="1"/>
    <col min="4" max="7" width="10.77734375" customWidth="1"/>
    <col min="8" max="8" width="12.21875" customWidth="1"/>
    <col min="9" max="9" width="9.44140625" bestFit="1" customWidth="1"/>
    <col min="10" max="10" width="11.44140625" bestFit="1" customWidth="1"/>
  </cols>
  <sheetData>
    <row r="1" spans="1:50" ht="25.5" customHeight="1" thickBot="1" x14ac:dyDescent="0.35">
      <c r="B1" s="180" t="s">
        <v>80</v>
      </c>
      <c r="C1" s="180"/>
      <c r="D1" s="180"/>
      <c r="E1" s="180"/>
      <c r="F1" s="180"/>
      <c r="G1" s="18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x14ac:dyDescent="0.3">
      <c r="B2" s="181" t="s">
        <v>13</v>
      </c>
      <c r="C2" s="183" t="s">
        <v>65</v>
      </c>
      <c r="D2" s="184"/>
      <c r="E2" s="184"/>
      <c r="F2" s="184"/>
      <c r="G2" s="185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50" ht="15" thickBot="1" x14ac:dyDescent="0.35">
      <c r="B3" s="182"/>
      <c r="C3" s="19" t="s">
        <v>9</v>
      </c>
      <c r="D3" s="20" t="s">
        <v>111</v>
      </c>
      <c r="E3" s="21" t="s">
        <v>10</v>
      </c>
      <c r="F3" s="21" t="s">
        <v>73</v>
      </c>
      <c r="G3" s="22" t="s">
        <v>112</v>
      </c>
      <c r="H3" s="122" t="s">
        <v>113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50" s="29" customFormat="1" ht="16.2" thickBot="1" x14ac:dyDescent="0.3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50" ht="15" thickBot="1" x14ac:dyDescent="0.35">
      <c r="A5" s="51" t="str">
        <f>'Príspevok MŠ'!A4</f>
        <v>a) šport mládeže cez kluby</v>
      </c>
      <c r="B5" s="52" t="s">
        <v>38</v>
      </c>
      <c r="C5" s="75">
        <f>'Príspevok MŠ'!B17</f>
        <v>0</v>
      </c>
      <c r="D5" s="63">
        <f>'Príspevok MŠ'!C17</f>
        <v>0</v>
      </c>
      <c r="E5" s="63">
        <f>'Príspevok MŠ'!D17</f>
        <v>0</v>
      </c>
      <c r="F5" s="63">
        <v>0</v>
      </c>
      <c r="G5" s="63">
        <v>68684</v>
      </c>
      <c r="H5" s="64">
        <f>'Príspevok MŠ'!B4</f>
        <v>68684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50" ht="15" thickBot="1" x14ac:dyDescent="0.35">
      <c r="B6" s="71" t="s">
        <v>32</v>
      </c>
      <c r="C6" s="72">
        <f>C5</f>
        <v>0</v>
      </c>
      <c r="D6" s="73">
        <f>D5</f>
        <v>0</v>
      </c>
      <c r="E6" s="73">
        <f>E5</f>
        <v>0</v>
      </c>
      <c r="F6" s="73">
        <v>0</v>
      </c>
      <c r="G6" s="72">
        <v>68684</v>
      </c>
      <c r="H6" s="74">
        <v>68684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50" s="29" customFormat="1" ht="15.6" x14ac:dyDescent="0.3"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1:50" ht="15" thickBot="1" x14ac:dyDescent="0.35">
      <c r="C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50" ht="15" thickBot="1" x14ac:dyDescent="0.35">
      <c r="A9" s="36" t="str">
        <f>'Príspevok MŠ'!A5</f>
        <v>b) rozvoj talentovaných športovcov</v>
      </c>
      <c r="B9" s="37" t="s">
        <v>38</v>
      </c>
      <c r="C9" s="59">
        <f>'Príspevok MŠ'!B18</f>
        <v>56962.137999999999</v>
      </c>
      <c r="D9" s="59">
        <f>'Príspevok MŠ'!C18</f>
        <v>22345.275999999998</v>
      </c>
      <c r="E9" s="59">
        <f>'Príspevok MŠ'!D18</f>
        <v>6135.7930000000006</v>
      </c>
      <c r="F9" s="59">
        <f>'Príspevok MŠ'!E18</f>
        <v>6135.7930000000006</v>
      </c>
      <c r="G9" s="59">
        <v>0</v>
      </c>
      <c r="H9" s="60">
        <f>SUM(C9:G9)</f>
        <v>91579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50" x14ac:dyDescent="0.3">
      <c r="A10" s="53"/>
      <c r="B10" s="68" t="s">
        <v>26</v>
      </c>
      <c r="C10" s="69">
        <f>SUM(C11:C19)</f>
        <v>53000</v>
      </c>
      <c r="D10" s="69">
        <f>SUM(D11:D19)</f>
        <v>22345</v>
      </c>
      <c r="E10" s="69">
        <f>SUM(E11:E20)</f>
        <v>6136</v>
      </c>
      <c r="F10" s="69">
        <f>SUM(F11:F21)</f>
        <v>6636</v>
      </c>
      <c r="G10" s="69">
        <v>0</v>
      </c>
      <c r="H10" s="70">
        <f>SUM(C10:G10)</f>
        <v>88117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50" x14ac:dyDescent="0.3">
      <c r="B11" s="38" t="s">
        <v>39</v>
      </c>
      <c r="C11" s="86"/>
      <c r="D11" s="86">
        <v>20000</v>
      </c>
      <c r="E11" s="86">
        <v>1000</v>
      </c>
      <c r="F11" s="121"/>
      <c r="G11" s="87"/>
      <c r="H11" s="87">
        <f t="shared" ref="H11:H21" si="0">SUM(C11:G11)</f>
        <v>21000</v>
      </c>
      <c r="I11" s="18"/>
      <c r="J11" s="7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50" x14ac:dyDescent="0.3">
      <c r="B12" s="38" t="s">
        <v>52</v>
      </c>
      <c r="C12" s="86">
        <v>13000</v>
      </c>
      <c r="D12" s="88"/>
      <c r="E12" s="86">
        <v>1636</v>
      </c>
      <c r="F12" s="86">
        <v>2136</v>
      </c>
      <c r="G12" s="87"/>
      <c r="H12" s="87">
        <f t="shared" si="0"/>
        <v>16772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50" x14ac:dyDescent="0.3">
      <c r="B13" s="38" t="s">
        <v>88</v>
      </c>
      <c r="C13" s="86">
        <f>2700+2000</f>
        <v>4700</v>
      </c>
      <c r="D13" s="88"/>
      <c r="E13" s="88"/>
      <c r="F13" s="89"/>
      <c r="G13" s="87"/>
      <c r="H13" s="87">
        <f t="shared" si="0"/>
        <v>4700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50" x14ac:dyDescent="0.3">
      <c r="B14" s="76" t="s">
        <v>59</v>
      </c>
      <c r="C14" s="89"/>
      <c r="D14" s="86">
        <v>2345</v>
      </c>
      <c r="E14" s="89"/>
      <c r="F14" s="89"/>
      <c r="G14" s="87"/>
      <c r="H14" s="87">
        <f t="shared" si="0"/>
        <v>2345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50" x14ac:dyDescent="0.3">
      <c r="B15" s="38" t="s">
        <v>54</v>
      </c>
      <c r="C15" s="86">
        <v>2600</v>
      </c>
      <c r="D15" s="90"/>
      <c r="E15" s="91"/>
      <c r="F15" s="91"/>
      <c r="G15" s="92"/>
      <c r="H15" s="92">
        <f t="shared" si="0"/>
        <v>2600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50" x14ac:dyDescent="0.3">
      <c r="B16" s="38" t="s">
        <v>66</v>
      </c>
      <c r="C16" s="86">
        <v>10700</v>
      </c>
      <c r="D16" s="90"/>
      <c r="E16" s="91"/>
      <c r="F16" s="91"/>
      <c r="G16" s="92"/>
      <c r="H16" s="92">
        <f t="shared" si="0"/>
        <v>10700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6" x14ac:dyDescent="0.3">
      <c r="B17" s="38" t="s">
        <v>75</v>
      </c>
      <c r="C17" s="86">
        <v>7500</v>
      </c>
      <c r="D17" s="90"/>
      <c r="E17" s="91"/>
      <c r="F17" s="91"/>
      <c r="G17" s="92"/>
      <c r="H17" s="92">
        <f t="shared" si="0"/>
        <v>7500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6" x14ac:dyDescent="0.3">
      <c r="B18" s="38" t="s">
        <v>67</v>
      </c>
      <c r="C18" s="86">
        <v>11500</v>
      </c>
      <c r="D18" s="90"/>
      <c r="E18" s="91"/>
      <c r="F18" s="91"/>
      <c r="G18" s="92"/>
      <c r="H18" s="92">
        <f t="shared" si="0"/>
        <v>11500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6" x14ac:dyDescent="0.3">
      <c r="B19" s="38" t="s">
        <v>68</v>
      </c>
      <c r="C19" s="86">
        <v>3000</v>
      </c>
      <c r="D19" s="90"/>
      <c r="E19" s="90"/>
      <c r="F19" s="91"/>
      <c r="G19" s="92"/>
      <c r="H19" s="92">
        <f t="shared" si="0"/>
        <v>3000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x14ac:dyDescent="0.3">
      <c r="B20" s="77" t="s">
        <v>61</v>
      </c>
      <c r="C20" s="93"/>
      <c r="D20" s="94"/>
      <c r="E20" s="95">
        <v>3500</v>
      </c>
      <c r="F20" s="95"/>
      <c r="G20" s="96"/>
      <c r="H20" s="96">
        <f t="shared" si="0"/>
        <v>3500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6" x14ac:dyDescent="0.3">
      <c r="B21" s="38" t="s">
        <v>82</v>
      </c>
      <c r="C21" s="126"/>
      <c r="D21" s="90"/>
      <c r="E21" s="91"/>
      <c r="F21" s="121">
        <v>4500</v>
      </c>
      <c r="G21" s="92"/>
      <c r="H21" s="92">
        <f t="shared" si="0"/>
        <v>4500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ht="15" thickBot="1" x14ac:dyDescent="0.35"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6" ht="15" thickBot="1" x14ac:dyDescent="0.35">
      <c r="A23" s="56" t="str">
        <f>'Príspevok MŠ'!A19</f>
        <v>c) športová reprezentácia</v>
      </c>
      <c r="B23" s="56" t="s">
        <v>38</v>
      </c>
      <c r="C23" s="61">
        <f>'Príspevok MŠ'!B19</f>
        <v>71202.827999999994</v>
      </c>
      <c r="D23" s="61">
        <f>'Príspevok MŠ'!C19</f>
        <v>27931.655999999999</v>
      </c>
      <c r="E23" s="61">
        <f>'Príspevok MŠ'!D19</f>
        <v>7669.7580000000007</v>
      </c>
      <c r="F23" s="61">
        <f>'Príspevok MŠ'!E19</f>
        <v>7669.7580000000007</v>
      </c>
      <c r="G23" s="61">
        <v>0</v>
      </c>
      <c r="H23" s="61">
        <f>SUM(C23:G23)</f>
        <v>114474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6" x14ac:dyDescent="0.3">
      <c r="B24" s="54" t="s">
        <v>26</v>
      </c>
      <c r="C24" s="62">
        <f>SUM(C25:C34)</f>
        <v>69203</v>
      </c>
      <c r="D24" s="62">
        <f>SUM(D25:D37)</f>
        <v>27932</v>
      </c>
      <c r="E24" s="62">
        <f>SUM(E25:E34)</f>
        <v>7670</v>
      </c>
      <c r="F24" s="131">
        <f>SUM(F25:F35)</f>
        <v>7670</v>
      </c>
      <c r="G24" s="62">
        <f>SUM(G25:G34)</f>
        <v>0</v>
      </c>
      <c r="H24" s="62">
        <f>SUM(C24:G24)</f>
        <v>112475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6" x14ac:dyDescent="0.3">
      <c r="B25" s="55" t="s">
        <v>41</v>
      </c>
      <c r="C25" s="127">
        <v>17000</v>
      </c>
      <c r="D25" s="80"/>
      <c r="E25" s="80"/>
      <c r="F25" s="80"/>
      <c r="G25" s="81"/>
      <c r="H25" s="144">
        <f t="shared" ref="H25:H38" si="1">SUM(C25:G25)</f>
        <v>17000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6" x14ac:dyDescent="0.3">
      <c r="B26" s="55" t="s">
        <v>53</v>
      </c>
      <c r="C26" s="127">
        <v>9203</v>
      </c>
      <c r="D26" s="80"/>
      <c r="E26" s="80"/>
      <c r="F26" s="80">
        <v>4170</v>
      </c>
      <c r="G26" s="81"/>
      <c r="H26" s="145">
        <f t="shared" si="1"/>
        <v>13373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6" x14ac:dyDescent="0.3">
      <c r="B27" s="55" t="s">
        <v>60</v>
      </c>
      <c r="C27" s="127">
        <v>3000</v>
      </c>
      <c r="D27" s="80"/>
      <c r="E27" s="80"/>
      <c r="F27" s="80"/>
      <c r="G27" s="81"/>
      <c r="H27" s="145">
        <f t="shared" si="1"/>
        <v>3000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6" x14ac:dyDescent="0.3">
      <c r="B28" s="55" t="s">
        <v>31</v>
      </c>
      <c r="C28" s="127">
        <v>17000</v>
      </c>
      <c r="D28" s="79"/>
      <c r="E28" s="79"/>
      <c r="F28" s="79">
        <v>3000</v>
      </c>
      <c r="G28" s="82"/>
      <c r="H28" s="145">
        <f t="shared" si="1"/>
        <v>20000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x14ac:dyDescent="0.3">
      <c r="B29" s="55" t="s">
        <v>40</v>
      </c>
      <c r="C29" s="127">
        <v>2000</v>
      </c>
      <c r="D29" s="79"/>
      <c r="E29" s="79"/>
      <c r="F29" s="79"/>
      <c r="G29" s="82"/>
      <c r="H29" s="82">
        <f t="shared" si="1"/>
        <v>2000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x14ac:dyDescent="0.3">
      <c r="B30" s="55" t="s">
        <v>42</v>
      </c>
      <c r="C30" s="128">
        <f>8000+9000</f>
        <v>17000</v>
      </c>
      <c r="D30" s="83"/>
      <c r="E30" s="83"/>
      <c r="F30" s="80"/>
      <c r="G30" s="82"/>
      <c r="H30" s="82">
        <f t="shared" si="1"/>
        <v>17000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x14ac:dyDescent="0.3">
      <c r="B31" s="55" t="s">
        <v>63</v>
      </c>
      <c r="C31" s="128"/>
      <c r="D31" s="83"/>
      <c r="E31" s="84">
        <v>800</v>
      </c>
      <c r="F31" s="80"/>
      <c r="G31" s="82"/>
      <c r="H31" s="82">
        <f t="shared" si="1"/>
        <v>800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1:46" x14ac:dyDescent="0.3">
      <c r="B32" s="55" t="s">
        <v>43</v>
      </c>
      <c r="C32" s="129">
        <v>4000</v>
      </c>
      <c r="D32" s="83"/>
      <c r="E32" s="83"/>
      <c r="F32" s="80"/>
      <c r="G32" s="82"/>
      <c r="H32" s="82">
        <f t="shared" si="1"/>
        <v>4000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6" x14ac:dyDescent="0.3">
      <c r="B33" s="55" t="s">
        <v>57</v>
      </c>
      <c r="C33" s="129"/>
      <c r="D33" s="79">
        <v>27932</v>
      </c>
      <c r="E33" s="79">
        <v>3870</v>
      </c>
      <c r="F33" s="80"/>
      <c r="G33" s="82"/>
      <c r="H33" s="82">
        <f t="shared" si="1"/>
        <v>31802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x14ac:dyDescent="0.3">
      <c r="B34" s="55" t="s">
        <v>62</v>
      </c>
      <c r="C34" s="128"/>
      <c r="D34" s="83"/>
      <c r="E34" s="84">
        <v>3000</v>
      </c>
      <c r="F34" s="80"/>
      <c r="G34" s="82"/>
      <c r="H34" s="82">
        <f t="shared" si="1"/>
        <v>3000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x14ac:dyDescent="0.3">
      <c r="B35" s="55" t="s">
        <v>83</v>
      </c>
      <c r="C35" s="80"/>
      <c r="D35" s="83"/>
      <c r="E35" s="84"/>
      <c r="F35" s="80">
        <v>500</v>
      </c>
      <c r="G35" s="82"/>
      <c r="H35" s="82">
        <f t="shared" si="1"/>
        <v>500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x14ac:dyDescent="0.3">
      <c r="B36" s="55" t="s">
        <v>92</v>
      </c>
      <c r="C36" s="147">
        <v>7000</v>
      </c>
      <c r="D36" s="79"/>
      <c r="E36" s="79"/>
      <c r="F36" s="79"/>
      <c r="G36" s="82"/>
      <c r="H36" s="148">
        <v>7000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x14ac:dyDescent="0.3">
      <c r="B37" s="55" t="s">
        <v>85</v>
      </c>
      <c r="C37" s="85"/>
      <c r="D37" s="79"/>
      <c r="E37" s="83"/>
      <c r="F37" s="125">
        <v>15000</v>
      </c>
      <c r="G37" s="82"/>
      <c r="H37" s="146">
        <f t="shared" si="1"/>
        <v>15000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x14ac:dyDescent="0.3">
      <c r="B38" s="55" t="s">
        <v>86</v>
      </c>
      <c r="C38" s="85"/>
      <c r="D38" s="79"/>
      <c r="E38" s="83"/>
      <c r="F38" s="125">
        <v>17847</v>
      </c>
      <c r="G38" s="82"/>
      <c r="H38" s="146">
        <f t="shared" si="1"/>
        <v>17847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ht="15" thickBot="1" x14ac:dyDescent="0.35"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6" ht="15" thickBot="1" x14ac:dyDescent="0.35">
      <c r="A40" s="31" t="str">
        <f>'Príspevok MŠ'!A22</f>
        <v>f) ostatná športová činnosť</v>
      </c>
      <c r="B40" s="32" t="s">
        <v>37</v>
      </c>
      <c r="C40" s="97">
        <f>'Príspevok MŠ'!B22</f>
        <v>49433.45</v>
      </c>
      <c r="D40" s="97">
        <f>'Príspevok MŠ'!C22</f>
        <v>19391.899999999998</v>
      </c>
      <c r="E40" s="97">
        <f>'Príspevok MŠ'!D22</f>
        <v>5324.8250000000007</v>
      </c>
      <c r="F40" s="97">
        <f>'Príspevok MŠ'!E22</f>
        <v>5324.8250000000007</v>
      </c>
      <c r="G40" s="133">
        <v>0</v>
      </c>
      <c r="H40" s="137">
        <f>SUM(C40:G40)</f>
        <v>79474.999999999985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6" ht="15" thickBot="1" x14ac:dyDescent="0.35">
      <c r="A41" s="53"/>
      <c r="B41" s="33" t="s">
        <v>26</v>
      </c>
      <c r="C41" s="98">
        <f>SUM(C58+C54+C42+C51)</f>
        <v>58065</v>
      </c>
      <c r="D41" s="98">
        <f>SUM(D58+D54+D42+D51)</f>
        <v>19392</v>
      </c>
      <c r="E41" s="123">
        <f>SUM(E58+E54+E42+E51)</f>
        <v>5565</v>
      </c>
      <c r="F41" s="123">
        <f>SUM(F58+F54+F42+F51)</f>
        <v>5565</v>
      </c>
      <c r="G41" s="98">
        <f>SUM(G58+G54+G42+G51+G65)</f>
        <v>43940</v>
      </c>
      <c r="H41" s="138">
        <f>SUM(C41:G41)</f>
        <v>132527</v>
      </c>
      <c r="I41" s="7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x14ac:dyDescent="0.3">
      <c r="B42" s="27" t="s">
        <v>27</v>
      </c>
      <c r="C42" s="66">
        <f>SUM(C43:C49)</f>
        <v>3000</v>
      </c>
      <c r="D42" s="66">
        <f>SUM(D43:D49)</f>
        <v>2000</v>
      </c>
      <c r="E42" s="66">
        <f>SUM(E43:E49)</f>
        <v>2000</v>
      </c>
      <c r="F42" s="66">
        <f>SUM(F43:F49)</f>
        <v>1000</v>
      </c>
      <c r="G42" s="65">
        <f>SUM(G43:G49)</f>
        <v>27600</v>
      </c>
      <c r="H42" s="139">
        <f>SUM(C42:G42)</f>
        <v>35600</v>
      </c>
      <c r="I42" s="7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x14ac:dyDescent="0.3">
      <c r="B43" s="34" t="s">
        <v>45</v>
      </c>
      <c r="C43" s="99">
        <v>1000</v>
      </c>
      <c r="D43" s="99">
        <v>1000</v>
      </c>
      <c r="E43" s="100">
        <v>1000</v>
      </c>
      <c r="F43" s="100">
        <v>1000</v>
      </c>
      <c r="G43" s="134"/>
      <c r="H43" s="140">
        <f t="shared" ref="H43:H49" si="2">SUM(C43:G43)</f>
        <v>4000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x14ac:dyDescent="0.3">
      <c r="B44" s="34" t="s">
        <v>69</v>
      </c>
      <c r="C44" s="99"/>
      <c r="D44" s="99"/>
      <c r="E44" s="100">
        <v>1000</v>
      </c>
      <c r="F44" s="100"/>
      <c r="G44" s="100"/>
      <c r="H44" s="140">
        <f t="shared" si="2"/>
        <v>1000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x14ac:dyDescent="0.3">
      <c r="B45" s="34" t="s">
        <v>77</v>
      </c>
      <c r="C45" s="99"/>
      <c r="D45" s="99"/>
      <c r="E45" s="100"/>
      <c r="F45" s="100"/>
      <c r="G45" s="100">
        <v>14500</v>
      </c>
      <c r="H45" s="140">
        <f t="shared" si="2"/>
        <v>14500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x14ac:dyDescent="0.3">
      <c r="B46" s="34" t="s">
        <v>49</v>
      </c>
      <c r="C46" s="99"/>
      <c r="D46" s="99"/>
      <c r="E46" s="100"/>
      <c r="F46" s="100"/>
      <c r="G46" s="100">
        <v>13100</v>
      </c>
      <c r="H46" s="140">
        <f t="shared" si="2"/>
        <v>13100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x14ac:dyDescent="0.3">
      <c r="B47" s="34" t="s">
        <v>50</v>
      </c>
      <c r="C47" s="99"/>
      <c r="D47" s="99"/>
      <c r="E47" s="100"/>
      <c r="F47" s="100"/>
      <c r="G47" s="100"/>
      <c r="H47" s="140">
        <f t="shared" si="2"/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x14ac:dyDescent="0.3">
      <c r="B48" s="34" t="s">
        <v>51</v>
      </c>
      <c r="C48" s="99">
        <v>1000</v>
      </c>
      <c r="D48" s="99"/>
      <c r="E48" s="100"/>
      <c r="F48" s="100"/>
      <c r="G48" s="100"/>
      <c r="H48" s="140">
        <f t="shared" si="2"/>
        <v>1000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x14ac:dyDescent="0.3">
      <c r="B49" s="34" t="s">
        <v>46</v>
      </c>
      <c r="C49" s="99">
        <v>1000</v>
      </c>
      <c r="D49" s="124">
        <v>1000</v>
      </c>
      <c r="E49" s="100"/>
      <c r="F49" s="99"/>
      <c r="G49" s="100"/>
      <c r="H49" s="140">
        <f t="shared" si="2"/>
        <v>2000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x14ac:dyDescent="0.3">
      <c r="B50" s="34" t="s">
        <v>74</v>
      </c>
      <c r="C50" s="132"/>
      <c r="D50" s="104"/>
      <c r="E50" s="105"/>
      <c r="F50" s="132"/>
      <c r="G50" s="105">
        <f>18000-552</f>
        <v>17448</v>
      </c>
      <c r="H50" s="141">
        <v>17448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x14ac:dyDescent="0.3">
      <c r="B51" s="27" t="s">
        <v>28</v>
      </c>
      <c r="C51" s="66">
        <f>SUM(C52:C53)</f>
        <v>1200</v>
      </c>
      <c r="D51" s="66">
        <f>SUM(D52:D53)</f>
        <v>3637</v>
      </c>
      <c r="E51" s="66">
        <f>SUM(E52:E53)</f>
        <v>800</v>
      </c>
      <c r="F51" s="66"/>
      <c r="G51" s="65">
        <f>SUM(G52:G53)</f>
        <v>1100</v>
      </c>
      <c r="H51" s="139">
        <f>SUM(H52:H53)</f>
        <v>6737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s="7" customFormat="1" x14ac:dyDescent="0.3">
      <c r="A52"/>
      <c r="B52" s="34" t="s">
        <v>48</v>
      </c>
      <c r="C52" s="99">
        <v>800</v>
      </c>
      <c r="D52" s="99">
        <v>3637</v>
      </c>
      <c r="E52" s="99">
        <v>800</v>
      </c>
      <c r="F52" s="100"/>
      <c r="G52" s="135">
        <v>1100</v>
      </c>
      <c r="H52" s="140">
        <f t="shared" ref="H52:H53" si="3">SUM(C52:G52)</f>
        <v>6337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spans="1:46" x14ac:dyDescent="0.3">
      <c r="B53" s="34" t="s">
        <v>47</v>
      </c>
      <c r="C53" s="101">
        <v>400</v>
      </c>
      <c r="D53" s="102"/>
      <c r="E53" s="103"/>
      <c r="F53" s="103"/>
      <c r="G53" s="135"/>
      <c r="H53" s="140">
        <f t="shared" si="3"/>
        <v>400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x14ac:dyDescent="0.3">
      <c r="A54" s="7"/>
      <c r="B54" s="27" t="s">
        <v>29</v>
      </c>
      <c r="C54" s="66">
        <f>C55+C56</f>
        <v>3865</v>
      </c>
      <c r="D54" s="66">
        <v>555</v>
      </c>
      <c r="E54" s="66">
        <f>SUM(E55:E57)</f>
        <v>240</v>
      </c>
      <c r="F54" s="66">
        <f>SUM(F55:F57)</f>
        <v>240</v>
      </c>
      <c r="G54" s="65">
        <f>SUM(G55:G55)</f>
        <v>8600</v>
      </c>
      <c r="H54" s="139">
        <f>SUM(C54:G54)</f>
        <v>13500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x14ac:dyDescent="0.3">
      <c r="B55" s="34" t="s">
        <v>81</v>
      </c>
      <c r="C55" s="99">
        <v>3000</v>
      </c>
      <c r="D55" s="99"/>
      <c r="E55" s="100"/>
      <c r="F55" s="100"/>
      <c r="G55" s="100">
        <v>8600</v>
      </c>
      <c r="H55" s="140">
        <f t="shared" ref="H55:H56" si="4">SUM(C55:G55)</f>
        <v>11600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x14ac:dyDescent="0.3">
      <c r="B56" s="34" t="s">
        <v>78</v>
      </c>
      <c r="C56" s="99">
        <v>865</v>
      </c>
      <c r="D56" s="99">
        <v>555</v>
      </c>
      <c r="E56" s="100">
        <v>240</v>
      </c>
      <c r="F56" s="100">
        <v>240</v>
      </c>
      <c r="G56" s="100"/>
      <c r="H56" s="140">
        <f t="shared" si="4"/>
        <v>1900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x14ac:dyDescent="0.3">
      <c r="B57" s="34" t="s">
        <v>109</v>
      </c>
      <c r="C57" s="104">
        <v>13800</v>
      </c>
      <c r="D57" s="104">
        <v>4600</v>
      </c>
      <c r="E57" s="105"/>
      <c r="F57" s="105"/>
      <c r="G57" s="105"/>
      <c r="H57" s="142">
        <f>SUM(C57:G57)</f>
        <v>18400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x14ac:dyDescent="0.3">
      <c r="B58" s="27" t="s">
        <v>30</v>
      </c>
      <c r="C58" s="66">
        <f>SUM(C59:C61)</f>
        <v>50000</v>
      </c>
      <c r="D58" s="66">
        <v>13200</v>
      </c>
      <c r="E58" s="66">
        <f>SUM(E59:E64)</f>
        <v>2525</v>
      </c>
      <c r="F58" s="66">
        <f>SUM(F59:F64)</f>
        <v>4325</v>
      </c>
      <c r="G58" s="65">
        <f>SUM(G59:G61)</f>
        <v>0</v>
      </c>
      <c r="H58" s="139">
        <f>SUM(C58:G58)</f>
        <v>70050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x14ac:dyDescent="0.3">
      <c r="B59" s="34" t="s">
        <v>76</v>
      </c>
      <c r="C59" s="99">
        <v>35000</v>
      </c>
      <c r="D59" s="99"/>
      <c r="E59" s="99"/>
      <c r="F59" s="100"/>
      <c r="G59" s="100"/>
      <c r="H59" s="140">
        <f t="shared" ref="H59:H64" si="5">SUM(C59:G59)</f>
        <v>35000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x14ac:dyDescent="0.3">
      <c r="B60" s="34" t="s">
        <v>110</v>
      </c>
      <c r="C60" s="99">
        <v>12500</v>
      </c>
      <c r="D60" s="99"/>
      <c r="E60" s="99"/>
      <c r="F60" s="100"/>
      <c r="G60" s="100"/>
      <c r="H60" s="140">
        <f t="shared" si="5"/>
        <v>12500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6" x14ac:dyDescent="0.3">
      <c r="B61" s="34" t="s">
        <v>89</v>
      </c>
      <c r="C61" s="99">
        <v>2500</v>
      </c>
      <c r="D61" s="99"/>
      <c r="E61" s="99"/>
      <c r="F61" s="100"/>
      <c r="G61" s="100"/>
      <c r="H61" s="140">
        <f t="shared" si="5"/>
        <v>2500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6" x14ac:dyDescent="0.3">
      <c r="B62" s="34" t="s">
        <v>87</v>
      </c>
      <c r="C62" s="99"/>
      <c r="D62" s="99"/>
      <c r="E62" s="99">
        <v>2525</v>
      </c>
      <c r="F62" s="100"/>
      <c r="G62" s="100"/>
      <c r="H62" s="140">
        <f t="shared" si="5"/>
        <v>2525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ht="13.65" customHeight="1" x14ac:dyDescent="0.3">
      <c r="B63" s="34" t="s">
        <v>84</v>
      </c>
      <c r="C63" s="99"/>
      <c r="D63" s="99"/>
      <c r="E63" s="99"/>
      <c r="F63" s="100">
        <v>1000</v>
      </c>
      <c r="G63" s="100"/>
      <c r="H63" s="140">
        <f t="shared" si="5"/>
        <v>1000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6" ht="13.65" customHeight="1" x14ac:dyDescent="0.3">
      <c r="B64" s="34" t="s">
        <v>58</v>
      </c>
      <c r="C64" s="99"/>
      <c r="D64" s="99">
        <v>13200</v>
      </c>
      <c r="E64" s="99"/>
      <c r="F64" s="100">
        <v>3325</v>
      </c>
      <c r="G64" s="100"/>
      <c r="H64" s="140">
        <f t="shared" si="5"/>
        <v>16525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1:46" ht="15" thickBot="1" x14ac:dyDescent="0.35">
      <c r="B65" s="27" t="s">
        <v>70</v>
      </c>
      <c r="C65" s="28"/>
      <c r="D65" s="28"/>
      <c r="E65" s="28"/>
      <c r="F65" s="28"/>
      <c r="G65" s="136">
        <v>6640</v>
      </c>
      <c r="H65" s="143">
        <v>6640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1:46" ht="15" thickBot="1" x14ac:dyDescent="0.35">
      <c r="C66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1:46" ht="15" thickBot="1" x14ac:dyDescent="0.35">
      <c r="A67" s="23" t="s">
        <v>3</v>
      </c>
      <c r="B67" s="24" t="s">
        <v>37</v>
      </c>
      <c r="C67" s="106"/>
      <c r="D67" s="107"/>
      <c r="E67" s="108"/>
      <c r="F67" s="108"/>
      <c r="G67" s="109">
        <f>'Príspevok MŠ'!B7</f>
        <v>68684</v>
      </c>
      <c r="H67" s="109">
        <f>'Príspevok MŠ'!B7</f>
        <v>68684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1:46" ht="15" thickBot="1" x14ac:dyDescent="0.35">
      <c r="A68" s="53"/>
      <c r="B68" s="24" t="s">
        <v>14</v>
      </c>
      <c r="C68" s="106">
        <f>SUM(C82+C81+C69)</f>
        <v>7000</v>
      </c>
      <c r="D68" s="107">
        <f>SUM(D82+D81+D69)</f>
        <v>22300</v>
      </c>
      <c r="E68" s="107">
        <f>SUM(E82+E81+E69)</f>
        <v>300</v>
      </c>
      <c r="F68" s="108">
        <f>F69+F81+F82</f>
        <v>2900</v>
      </c>
      <c r="G68" s="109">
        <f>SUM(G82+G81+G69)</f>
        <v>137000</v>
      </c>
      <c r="H68" s="109">
        <f>SUM(H82+H81+H69)</f>
        <v>169500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1:46" x14ac:dyDescent="0.3">
      <c r="B69" s="25" t="s">
        <v>15</v>
      </c>
      <c r="C69" s="110">
        <f t="shared" ref="C69:H69" si="6">SUM(C71:C80)</f>
        <v>5000</v>
      </c>
      <c r="D69" s="110">
        <f t="shared" si="6"/>
        <v>4000</v>
      </c>
      <c r="E69" s="110">
        <f t="shared" si="6"/>
        <v>0</v>
      </c>
      <c r="F69" s="110">
        <f t="shared" si="6"/>
        <v>400</v>
      </c>
      <c r="G69" s="110">
        <f>SUM(G71:G80)</f>
        <v>81000</v>
      </c>
      <c r="H69" s="110">
        <f t="shared" si="6"/>
        <v>90400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1:46" x14ac:dyDescent="0.3">
      <c r="B70" s="26" t="s">
        <v>79</v>
      </c>
      <c r="C70" s="111"/>
      <c r="D70" s="111"/>
      <c r="E70" s="112"/>
      <c r="F70" s="112"/>
      <c r="G70" s="113">
        <v>1500</v>
      </c>
      <c r="H70" s="113">
        <v>1500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1:46" x14ac:dyDescent="0.3">
      <c r="B71" s="26" t="s">
        <v>16</v>
      </c>
      <c r="C71" s="111"/>
      <c r="D71" s="111"/>
      <c r="E71" s="112"/>
      <c r="F71" s="130"/>
      <c r="G71" s="113">
        <v>1500</v>
      </c>
      <c r="H71" s="113">
        <v>1500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1:46" x14ac:dyDescent="0.3">
      <c r="B72" s="26" t="s">
        <v>17</v>
      </c>
      <c r="C72" s="111"/>
      <c r="D72" s="111"/>
      <c r="E72" s="111"/>
      <c r="F72" s="113"/>
      <c r="G72" s="113">
        <v>900</v>
      </c>
      <c r="H72" s="113">
        <v>900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1:46" x14ac:dyDescent="0.3">
      <c r="B73" s="26" t="s">
        <v>18</v>
      </c>
      <c r="C73" s="111"/>
      <c r="D73" s="111"/>
      <c r="E73" s="114"/>
      <c r="F73" s="130"/>
      <c r="G73" s="113">
        <v>1300</v>
      </c>
      <c r="H73" s="113">
        <v>1300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1:46" x14ac:dyDescent="0.3">
      <c r="B74" s="26" t="s">
        <v>19</v>
      </c>
      <c r="C74" s="111"/>
      <c r="D74" s="111"/>
      <c r="E74" s="112"/>
      <c r="F74" s="113">
        <v>200</v>
      </c>
      <c r="G74" s="113">
        <v>1000</v>
      </c>
      <c r="H74" s="113">
        <v>1200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1:46" x14ac:dyDescent="0.3">
      <c r="B75" s="26" t="s">
        <v>20</v>
      </c>
      <c r="C75" s="111"/>
      <c r="D75" s="111"/>
      <c r="E75" s="115"/>
      <c r="F75" s="113"/>
      <c r="G75" s="113">
        <v>22300</v>
      </c>
      <c r="H75" s="113">
        <v>22300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1:46" x14ac:dyDescent="0.3">
      <c r="B76" s="26" t="s">
        <v>21</v>
      </c>
      <c r="C76" s="111"/>
      <c r="D76" s="111"/>
      <c r="E76" s="112"/>
      <c r="F76" s="113"/>
      <c r="G76" s="113">
        <v>22000</v>
      </c>
      <c r="H76" s="113">
        <v>22000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1:46" x14ac:dyDescent="0.3">
      <c r="B77" s="26" t="s">
        <v>22</v>
      </c>
      <c r="C77" s="111"/>
      <c r="D77" s="111"/>
      <c r="E77" s="112"/>
      <c r="F77" s="113"/>
      <c r="G77" s="113">
        <v>800</v>
      </c>
      <c r="H77" s="113">
        <v>800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46" x14ac:dyDescent="0.3">
      <c r="B78" s="26" t="s">
        <v>23</v>
      </c>
      <c r="C78" s="111"/>
      <c r="D78" s="111"/>
      <c r="E78" s="112"/>
      <c r="F78" s="113">
        <v>200</v>
      </c>
      <c r="G78" s="113">
        <v>1200</v>
      </c>
      <c r="H78" s="113">
        <v>1400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1:46" x14ac:dyDescent="0.3">
      <c r="B79" s="26" t="s">
        <v>24</v>
      </c>
      <c r="C79" s="111">
        <v>5000</v>
      </c>
      <c r="D79" s="111">
        <v>4000</v>
      </c>
      <c r="E79" s="112"/>
      <c r="F79" s="113"/>
      <c r="G79" s="113">
        <v>20000</v>
      </c>
      <c r="H79" s="113">
        <v>29000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1:46" x14ac:dyDescent="0.3">
      <c r="B80" s="26" t="s">
        <v>25</v>
      </c>
      <c r="C80" s="111"/>
      <c r="D80" s="111"/>
      <c r="E80" s="112"/>
      <c r="F80" s="113"/>
      <c r="G80" s="113">
        <v>10000</v>
      </c>
      <c r="H80" s="113">
        <v>10000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1:50" x14ac:dyDescent="0.3">
      <c r="B81" s="27" t="s">
        <v>55</v>
      </c>
      <c r="C81" s="66"/>
      <c r="D81" s="65">
        <v>15000</v>
      </c>
      <c r="E81" s="65"/>
      <c r="F81" s="65">
        <v>2000</v>
      </c>
      <c r="G81" s="65">
        <v>50000</v>
      </c>
      <c r="H81" s="65">
        <v>67000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50" x14ac:dyDescent="0.3">
      <c r="B82" s="27" t="s">
        <v>56</v>
      </c>
      <c r="C82" s="67">
        <v>2000</v>
      </c>
      <c r="D82" s="67">
        <v>3300</v>
      </c>
      <c r="E82" s="67">
        <v>300</v>
      </c>
      <c r="F82" s="67">
        <v>500</v>
      </c>
      <c r="G82" s="67">
        <v>6000</v>
      </c>
      <c r="H82" s="65">
        <f>SUM(C82:G82)</f>
        <v>12100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50" x14ac:dyDescent="0.3">
      <c r="C83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50" x14ac:dyDescent="0.3">
      <c r="A84" s="57" t="str">
        <f>'Príspevok MŠ'!A21</f>
        <v>e) kapitálové výdavky</v>
      </c>
      <c r="B84" s="57" t="s">
        <v>37</v>
      </c>
      <c r="C84" s="58"/>
      <c r="D84" s="58"/>
      <c r="E84" s="58"/>
      <c r="F84" s="58"/>
      <c r="G84" s="58">
        <v>35000</v>
      </c>
      <c r="H84" s="58">
        <v>35000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50" ht="15" thickBot="1" x14ac:dyDescent="0.35">
      <c r="C85" s="7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50" ht="15.6" hidden="1" x14ac:dyDescent="0.3">
      <c r="B86" s="40" t="s">
        <v>33</v>
      </c>
      <c r="C86" s="41">
        <f>C6+C24+C10+C41</f>
        <v>180268</v>
      </c>
      <c r="D86" s="41">
        <f>D6+D24+D10+D41+D81</f>
        <v>84669</v>
      </c>
      <c r="E86" s="41">
        <f>E6+E24+E10+E41</f>
        <v>19371</v>
      </c>
      <c r="F86" s="41"/>
      <c r="G86" s="41">
        <f>G6+G24+G10+G41+G68</f>
        <v>249624</v>
      </c>
      <c r="H86" s="41">
        <f>H6+H24+H10+H41+H68</f>
        <v>571303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50" hidden="1" x14ac:dyDescent="0.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1:50" ht="15" hidden="1" thickBot="1" x14ac:dyDescent="0.35">
      <c r="B88" s="42" t="s">
        <v>34</v>
      </c>
      <c r="C88" s="43" t="e">
        <f>#REF!-#REF!</f>
        <v>#REF!</v>
      </c>
      <c r="D88" s="44" t="e">
        <f>#REF!-#REF!</f>
        <v>#REF!</v>
      </c>
      <c r="E88" s="45" t="e">
        <f>#REF!-#REF!</f>
        <v>#REF!</v>
      </c>
      <c r="F88" s="45"/>
      <c r="G88" s="45" t="e">
        <f>#REF!+#REF!+#REF!</f>
        <v>#REF!</v>
      </c>
      <c r="H88" s="45" t="e">
        <f>#REF!+#REF!+#REF!</f>
        <v>#REF!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1:50" hidden="1" x14ac:dyDescent="0.3">
      <c r="B89" s="46" t="s">
        <v>35</v>
      </c>
      <c r="C89" s="47">
        <f>'[1]SZTS prijmy'!B15</f>
        <v>93972.21</v>
      </c>
      <c r="D89" s="47">
        <f>'[1]SZTS prijmy'!C15</f>
        <v>54575.67</v>
      </c>
      <c r="E89" s="48">
        <f>'[1]SZTS prijmy'!D15</f>
        <v>2325</v>
      </c>
      <c r="F89" s="48"/>
      <c r="G89" s="47">
        <f>'[1]SZTS prijmy'!E15</f>
        <v>80951.69</v>
      </c>
      <c r="H89" s="47">
        <f>'[1]SZTS prijmy'!F15</f>
        <v>0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1:50" hidden="1" x14ac:dyDescent="0.3">
      <c r="B90" s="18"/>
      <c r="C90" s="4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50" hidden="1" x14ac:dyDescent="0.3">
      <c r="B91" s="27" t="s">
        <v>36</v>
      </c>
      <c r="C91" s="50" t="e">
        <f>C88+C89-C86</f>
        <v>#REF!</v>
      </c>
      <c r="D91" s="50" t="e">
        <f>D88+D89-D86</f>
        <v>#REF!</v>
      </c>
      <c r="E91" s="50" t="e">
        <f>E88+E89-E86</f>
        <v>#REF!</v>
      </c>
      <c r="F91" s="50"/>
      <c r="G91" s="50" t="e">
        <f>G88+G89-G86</f>
        <v>#REF!</v>
      </c>
      <c r="H91" s="50" t="e">
        <f>H88+H89-H86</f>
        <v>#REF!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idden="1" x14ac:dyDescent="0.3">
      <c r="B92" s="18"/>
      <c r="C92" s="4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idden="1" x14ac:dyDescent="0.3">
      <c r="B93" s="18"/>
      <c r="C93" s="4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idden="1" x14ac:dyDescent="0.3">
      <c r="B94" s="18"/>
      <c r="C94" s="49">
        <v>414429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idden="1" x14ac:dyDescent="0.3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8.600000000000001" thickBot="1" x14ac:dyDescent="0.4">
      <c r="B96" s="119" t="s">
        <v>72</v>
      </c>
      <c r="C96" s="120"/>
      <c r="D96" s="120"/>
      <c r="E96" s="120"/>
      <c r="F96" s="120"/>
      <c r="G96" s="120"/>
      <c r="H96" s="116">
        <f>H6+H10+H24+H41+H68+H84+H50+H57+H37+H38+H36</f>
        <v>681998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2:50" x14ac:dyDescent="0.3">
      <c r="B97" s="117" t="s">
        <v>71</v>
      </c>
      <c r="C97" s="118">
        <f>C57+C79+C82-(C9+C23+C40-C10-C24-C41)</f>
        <v>23469.584000000032</v>
      </c>
      <c r="D97" s="118">
        <f>D57+D79+D81+D82-(D9+D23+D40-D10-D24-D41)</f>
        <v>26900.168000000005</v>
      </c>
      <c r="E97" s="118">
        <f>E57+E79+E81+E82-(E9+E23+E40-E10-E24-E41)</f>
        <v>540.62399999999616</v>
      </c>
      <c r="F97" s="160">
        <f>F68-(F9+F23+F40-F10-F24-F41)</f>
        <v>3640.6239999999962</v>
      </c>
      <c r="G97" s="118">
        <f>G41+G68-G67</f>
        <v>112256</v>
      </c>
      <c r="H97" s="78">
        <f>SUM(C97:G97)</f>
        <v>166807.00000000003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2:50" x14ac:dyDescent="0.3">
      <c r="B98" s="18" t="s">
        <v>91</v>
      </c>
      <c r="C98" s="18"/>
      <c r="D98" s="18"/>
      <c r="E98" s="18"/>
      <c r="F98" s="18"/>
      <c r="G98" s="18"/>
      <c r="H98" s="78">
        <f>H5+H9+H23+H40+H67+H50+H37+H38+H36+H84</f>
        <v>515191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spans="2:50" x14ac:dyDescent="0.3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2:50" x14ac:dyDescent="0.3">
      <c r="B100" s="18"/>
      <c r="C100" s="4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2:50" x14ac:dyDescent="0.3">
      <c r="B101" s="18"/>
      <c r="C101" s="4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2:50" x14ac:dyDescent="0.3">
      <c r="B102" s="18"/>
      <c r="C102" s="4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2:50" x14ac:dyDescent="0.3">
      <c r="B103" s="18"/>
      <c r="C103" s="4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2:50" x14ac:dyDescent="0.3">
      <c r="B104" s="18"/>
      <c r="C104" s="4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2:50" x14ac:dyDescent="0.3">
      <c r="B105" s="18"/>
      <c r="C105" s="4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2:50" x14ac:dyDescent="0.3">
      <c r="B106" s="18"/>
      <c r="C106" s="4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2:50" x14ac:dyDescent="0.3">
      <c r="B107" s="18"/>
      <c r="C107" s="4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2:50" x14ac:dyDescent="0.3">
      <c r="B108" s="18"/>
      <c r="C108" s="4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2:50" x14ac:dyDescent="0.3">
      <c r="B109" s="18"/>
      <c r="C109" s="4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2:50" x14ac:dyDescent="0.3">
      <c r="B110" s="18"/>
      <c r="C110" s="4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2:50" x14ac:dyDescent="0.3">
      <c r="B111" s="18"/>
      <c r="C111" s="4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2:50" x14ac:dyDescent="0.3">
      <c r="B112" s="18"/>
      <c r="C112" s="4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2:50" x14ac:dyDescent="0.3">
      <c r="B113" s="18"/>
      <c r="C113" s="4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2:50" x14ac:dyDescent="0.3">
      <c r="B114" s="18"/>
      <c r="C114" s="4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2:50" x14ac:dyDescent="0.3">
      <c r="B115" s="18"/>
      <c r="C115" s="4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2:50" x14ac:dyDescent="0.3">
      <c r="B116" s="18"/>
      <c r="C116" s="4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2:50" x14ac:dyDescent="0.3">
      <c r="B117" s="18"/>
      <c r="C117" s="4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2:50" x14ac:dyDescent="0.3">
      <c r="B118" s="18"/>
      <c r="C118" s="4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2:50" x14ac:dyDescent="0.3">
      <c r="B119" s="18"/>
      <c r="C119" s="4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2:50" x14ac:dyDescent="0.3">
      <c r="B120" s="18"/>
      <c r="C120" s="4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2:50" x14ac:dyDescent="0.3">
      <c r="B121" s="18"/>
      <c r="C121" s="4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2:50" x14ac:dyDescent="0.3">
      <c r="B122" s="18"/>
      <c r="C122" s="4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2:50" x14ac:dyDescent="0.3">
      <c r="B123" s="18"/>
      <c r="C123" s="4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2:50" x14ac:dyDescent="0.3">
      <c r="B124" s="18"/>
      <c r="C124" s="4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2:50" x14ac:dyDescent="0.3">
      <c r="B125" s="18"/>
      <c r="C125" s="4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2:50" x14ac:dyDescent="0.3">
      <c r="B126" s="18"/>
      <c r="C126" s="4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2:50" x14ac:dyDescent="0.3">
      <c r="B127" s="18"/>
      <c r="C127" s="4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2:50" x14ac:dyDescent="0.3">
      <c r="B128" s="18"/>
      <c r="C128" s="4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2:50" x14ac:dyDescent="0.3">
      <c r="B129" s="18"/>
      <c r="C129" s="4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2:50" x14ac:dyDescent="0.3">
      <c r="B130" s="18"/>
      <c r="C130" s="4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2:50" x14ac:dyDescent="0.3">
      <c r="B131" s="18"/>
      <c r="C131" s="4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2:50" x14ac:dyDescent="0.3">
      <c r="B132" s="18"/>
      <c r="C132" s="4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2:50" x14ac:dyDescent="0.3">
      <c r="B133" s="18"/>
      <c r="C133" s="4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2:50" x14ac:dyDescent="0.3">
      <c r="B134" s="18"/>
      <c r="C134" s="4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2:50" x14ac:dyDescent="0.3">
      <c r="B135" s="18"/>
      <c r="C135" s="4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2:50" x14ac:dyDescent="0.3">
      <c r="B136" s="18"/>
      <c r="C136" s="4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2:50" x14ac:dyDescent="0.3">
      <c r="B137" s="18"/>
      <c r="C137" s="4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2:50" x14ac:dyDescent="0.3">
      <c r="B138" s="18"/>
      <c r="C138" s="4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2:50" x14ac:dyDescent="0.3">
      <c r="B139" s="18"/>
      <c r="C139" s="4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2:50" x14ac:dyDescent="0.3">
      <c r="B140" s="18"/>
      <c r="C140" s="4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2:50" x14ac:dyDescent="0.3">
      <c r="B141" s="18"/>
      <c r="C141" s="4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2:50" x14ac:dyDescent="0.3">
      <c r="B142" s="18"/>
      <c r="C142" s="4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2:50" x14ac:dyDescent="0.3">
      <c r="B143" s="18"/>
      <c r="C143" s="4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2:50" x14ac:dyDescent="0.3">
      <c r="B144" s="18"/>
      <c r="C144" s="4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2:50" x14ac:dyDescent="0.3">
      <c r="B145" s="18"/>
      <c r="C145" s="4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2:50" x14ac:dyDescent="0.3">
      <c r="B146" s="18"/>
      <c r="C146" s="4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2:50" x14ac:dyDescent="0.3">
      <c r="B147" s="18"/>
      <c r="C147" s="4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2:50" x14ac:dyDescent="0.3">
      <c r="B148" s="18"/>
      <c r="C148" s="4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2:50" x14ac:dyDescent="0.3">
      <c r="B149" s="18"/>
      <c r="C149" s="4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2:50" x14ac:dyDescent="0.3">
      <c r="B150" s="18"/>
      <c r="C150" s="4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2:50" x14ac:dyDescent="0.3">
      <c r="B151" s="18"/>
      <c r="C151" s="4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2:50" x14ac:dyDescent="0.3">
      <c r="B152" s="18"/>
      <c r="C152" s="4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2:50" x14ac:dyDescent="0.3">
      <c r="B153" s="18"/>
      <c r="C153" s="4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2:50" x14ac:dyDescent="0.3">
      <c r="B154" s="18"/>
      <c r="C154" s="4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2:50" x14ac:dyDescent="0.3">
      <c r="B155" s="18"/>
      <c r="C155" s="4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2:50" x14ac:dyDescent="0.3">
      <c r="B156" s="18"/>
      <c r="C156" s="4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2:50" x14ac:dyDescent="0.3">
      <c r="B157" s="18"/>
      <c r="C157" s="4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2:50" x14ac:dyDescent="0.3">
      <c r="B158" s="18"/>
      <c r="C158" s="4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2:50" x14ac:dyDescent="0.3">
      <c r="B159" s="18"/>
      <c r="C159" s="4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2:50" x14ac:dyDescent="0.3">
      <c r="B160" s="18"/>
      <c r="C160" s="4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2:50" x14ac:dyDescent="0.3">
      <c r="B161" s="18"/>
      <c r="C161" s="4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2:50" x14ac:dyDescent="0.3">
      <c r="B162" s="18"/>
      <c r="C162" s="4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2:50" x14ac:dyDescent="0.3">
      <c r="B163" s="18"/>
      <c r="C163" s="4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2:50" x14ac:dyDescent="0.3">
      <c r="B164" s="18"/>
      <c r="C164" s="4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2:50" x14ac:dyDescent="0.3">
      <c r="B165" s="18"/>
      <c r="C165" s="4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2:50" x14ac:dyDescent="0.3">
      <c r="B166" s="18"/>
      <c r="C166" s="4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2:50" x14ac:dyDescent="0.3">
      <c r="B167" s="18"/>
      <c r="C167" s="4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2:50" x14ac:dyDescent="0.3">
      <c r="B168" s="18"/>
      <c r="C168" s="4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2:50" x14ac:dyDescent="0.3">
      <c r="B169" s="18"/>
      <c r="C169" s="4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2:50" x14ac:dyDescent="0.3">
      <c r="B170" s="18"/>
      <c r="C170" s="4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2:50" x14ac:dyDescent="0.3">
      <c r="B171" s="18"/>
      <c r="C171" s="4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2:50" x14ac:dyDescent="0.3">
      <c r="B172" s="18"/>
      <c r="C172" s="4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2:50" x14ac:dyDescent="0.3">
      <c r="B173" s="18"/>
      <c r="C173" s="4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2:50" x14ac:dyDescent="0.3">
      <c r="B174" s="18"/>
      <c r="C174" s="4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2:50" x14ac:dyDescent="0.3">
      <c r="B175" s="18"/>
      <c r="C175" s="4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2:50" x14ac:dyDescent="0.3">
      <c r="B176" s="18"/>
      <c r="C176" s="4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2:50" x14ac:dyDescent="0.3">
      <c r="B177" s="18"/>
      <c r="C177" s="4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2:50" x14ac:dyDescent="0.3">
      <c r="B178" s="18"/>
      <c r="C178" s="4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2:50" x14ac:dyDescent="0.3">
      <c r="B179" s="18"/>
      <c r="C179" s="4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2:50" x14ac:dyDescent="0.3">
      <c r="B180" s="18"/>
      <c r="C180" s="4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2:50" x14ac:dyDescent="0.3">
      <c r="B181" s="18"/>
      <c r="C181" s="4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2:50" x14ac:dyDescent="0.3">
      <c r="B182" s="18"/>
      <c r="C182" s="4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2:50" x14ac:dyDescent="0.3">
      <c r="B183" s="18"/>
      <c r="C183" s="4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2:50" x14ac:dyDescent="0.3">
      <c r="B184" s="18"/>
      <c r="C184" s="4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2:50" x14ac:dyDescent="0.3">
      <c r="B185" s="18"/>
      <c r="C185" s="4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2:50" x14ac:dyDescent="0.3">
      <c r="B186" s="18"/>
      <c r="C186" s="4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2:50" x14ac:dyDescent="0.3">
      <c r="B187" s="18"/>
      <c r="C187" s="4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2:50" x14ac:dyDescent="0.3">
      <c r="B188" s="18"/>
      <c r="C188" s="4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2:50" x14ac:dyDescent="0.3">
      <c r="B189" s="18"/>
      <c r="C189" s="4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2:50" x14ac:dyDescent="0.3">
      <c r="B190" s="18"/>
      <c r="C190" s="4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2:50" x14ac:dyDescent="0.3">
      <c r="B191" s="18"/>
      <c r="C191" s="4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2:50" x14ac:dyDescent="0.3">
      <c r="B192" s="18"/>
      <c r="C192" s="4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2:50" x14ac:dyDescent="0.3">
      <c r="B193" s="18"/>
      <c r="C193" s="4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2:50" x14ac:dyDescent="0.3">
      <c r="B194" s="18"/>
      <c r="C194" s="4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2:50" x14ac:dyDescent="0.3">
      <c r="B195" s="18"/>
      <c r="C195" s="4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2:50" x14ac:dyDescent="0.3">
      <c r="B196" s="18"/>
      <c r="C196" s="4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2:50" x14ac:dyDescent="0.3">
      <c r="B197" s="18"/>
      <c r="C197" s="4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2:50" x14ac:dyDescent="0.3">
      <c r="B198" s="18"/>
      <c r="C198" s="4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2:50" x14ac:dyDescent="0.3">
      <c r="B199" s="18"/>
      <c r="C199" s="4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2:50" x14ac:dyDescent="0.3">
      <c r="B200" s="18"/>
      <c r="C200" s="4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  <row r="201" spans="2:50" x14ac:dyDescent="0.3">
      <c r="B201" s="18"/>
      <c r="C201" s="4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</row>
    <row r="202" spans="2:50" x14ac:dyDescent="0.3">
      <c r="B202" s="18"/>
      <c r="C202" s="4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</row>
    <row r="203" spans="2:50" x14ac:dyDescent="0.3">
      <c r="B203" s="18"/>
      <c r="C203" s="4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</row>
    <row r="204" spans="2:50" x14ac:dyDescent="0.3">
      <c r="B204" s="18"/>
      <c r="C204" s="4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</row>
    <row r="205" spans="2:50" x14ac:dyDescent="0.3">
      <c r="B205" s="18"/>
      <c r="C205" s="4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</row>
    <row r="206" spans="2:50" x14ac:dyDescent="0.3">
      <c r="B206" s="18"/>
      <c r="C206" s="4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</row>
    <row r="207" spans="2:50" x14ac:dyDescent="0.3">
      <c r="B207" s="18"/>
      <c r="C207" s="4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</row>
    <row r="208" spans="2:50" x14ac:dyDescent="0.3">
      <c r="B208" s="18"/>
      <c r="C208" s="4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</row>
    <row r="209" spans="2:50" x14ac:dyDescent="0.3">
      <c r="B209" s="18"/>
      <c r="C209" s="4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</row>
    <row r="210" spans="2:50" x14ac:dyDescent="0.3">
      <c r="B210" s="18"/>
      <c r="C210" s="4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</row>
    <row r="211" spans="2:50" x14ac:dyDescent="0.3">
      <c r="B211" s="18"/>
      <c r="C211" s="4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</row>
    <row r="212" spans="2:50" x14ac:dyDescent="0.3">
      <c r="B212" s="18"/>
      <c r="C212" s="4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</row>
    <row r="213" spans="2:50" x14ac:dyDescent="0.3">
      <c r="B213" s="18"/>
      <c r="C213" s="4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</row>
    <row r="214" spans="2:50" x14ac:dyDescent="0.3">
      <c r="B214" s="18"/>
      <c r="C214" s="4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</row>
    <row r="215" spans="2:50" x14ac:dyDescent="0.3">
      <c r="B215" s="18"/>
      <c r="C215" s="4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</row>
    <row r="216" spans="2:50" x14ac:dyDescent="0.3">
      <c r="B216" s="18"/>
      <c r="C216" s="4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</row>
    <row r="217" spans="2:50" x14ac:dyDescent="0.3">
      <c r="B217" s="18"/>
      <c r="C217" s="4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</row>
    <row r="218" spans="2:50" x14ac:dyDescent="0.3">
      <c r="B218" s="18"/>
      <c r="C218" s="4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</row>
    <row r="219" spans="2:50" x14ac:dyDescent="0.3">
      <c r="B219" s="18"/>
      <c r="C219" s="4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</row>
    <row r="220" spans="2:50" x14ac:dyDescent="0.3">
      <c r="B220" s="18"/>
      <c r="C220" s="4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</row>
    <row r="221" spans="2:50" x14ac:dyDescent="0.3">
      <c r="B221" s="18"/>
      <c r="C221" s="4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</row>
    <row r="222" spans="2:50" x14ac:dyDescent="0.3">
      <c r="B222" s="18"/>
      <c r="C222" s="4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</row>
    <row r="223" spans="2:50" x14ac:dyDescent="0.3">
      <c r="B223" s="18"/>
      <c r="C223" s="4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</row>
    <row r="224" spans="2:50" x14ac:dyDescent="0.3">
      <c r="B224" s="18"/>
      <c r="C224" s="4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</row>
    <row r="225" spans="2:50" x14ac:dyDescent="0.3">
      <c r="B225" s="18"/>
      <c r="C225" s="4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</row>
    <row r="226" spans="2:50" x14ac:dyDescent="0.3">
      <c r="B226" s="18"/>
      <c r="C226" s="4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</row>
    <row r="227" spans="2:50" x14ac:dyDescent="0.3">
      <c r="B227" s="18"/>
      <c r="C227" s="4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</row>
    <row r="228" spans="2:50" x14ac:dyDescent="0.3">
      <c r="B228" s="18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</row>
    <row r="229" spans="2:50" x14ac:dyDescent="0.3">
      <c r="B229" s="18"/>
      <c r="C229" s="4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</row>
    <row r="230" spans="2:50" x14ac:dyDescent="0.3">
      <c r="B230" s="18"/>
      <c r="C230" s="4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</row>
    <row r="231" spans="2:50" x14ac:dyDescent="0.3">
      <c r="B231" s="18"/>
      <c r="C231" s="4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</row>
    <row r="232" spans="2:50" x14ac:dyDescent="0.3">
      <c r="B232" s="18"/>
      <c r="C232" s="4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</row>
    <row r="233" spans="2:50" x14ac:dyDescent="0.3">
      <c r="B233" s="18"/>
      <c r="C233" s="4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</row>
    <row r="234" spans="2:50" x14ac:dyDescent="0.3">
      <c r="B234" s="18"/>
      <c r="C234" s="4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</row>
    <row r="235" spans="2:50" x14ac:dyDescent="0.3">
      <c r="B235" s="18"/>
      <c r="C235" s="4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</row>
    <row r="236" spans="2:50" x14ac:dyDescent="0.3">
      <c r="B236" s="18"/>
      <c r="C236" s="4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</row>
    <row r="237" spans="2:50" x14ac:dyDescent="0.3">
      <c r="B237" s="18"/>
      <c r="C237" s="4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</row>
    <row r="238" spans="2:50" x14ac:dyDescent="0.3">
      <c r="B238" s="18"/>
      <c r="C238" s="4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</row>
    <row r="239" spans="2:50" x14ac:dyDescent="0.3">
      <c r="B239" s="18"/>
      <c r="C239" s="4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</row>
    <row r="240" spans="2:50" x14ac:dyDescent="0.3">
      <c r="B240" s="18"/>
      <c r="C240" s="4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</row>
    <row r="241" spans="2:50" x14ac:dyDescent="0.3">
      <c r="B241" s="18"/>
      <c r="C241" s="4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</row>
    <row r="242" spans="2:50" x14ac:dyDescent="0.3">
      <c r="B242" s="18"/>
      <c r="C242" s="4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</row>
    <row r="243" spans="2:50" x14ac:dyDescent="0.3">
      <c r="B243" s="18"/>
      <c r="C243" s="4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</row>
    <row r="244" spans="2:50" x14ac:dyDescent="0.3">
      <c r="B244" s="18"/>
      <c r="C244" s="4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</row>
    <row r="245" spans="2:50" x14ac:dyDescent="0.3">
      <c r="B245" s="18"/>
      <c r="C245" s="4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</row>
    <row r="246" spans="2:50" x14ac:dyDescent="0.3">
      <c r="B246" s="18"/>
      <c r="C246" s="4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</row>
    <row r="247" spans="2:50" x14ac:dyDescent="0.3">
      <c r="B247" s="18"/>
      <c r="C247" s="4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</row>
    <row r="248" spans="2:50" x14ac:dyDescent="0.3">
      <c r="B248" s="18"/>
      <c r="C248" s="4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</row>
    <row r="249" spans="2:50" x14ac:dyDescent="0.3">
      <c r="B249" s="18"/>
      <c r="C249" s="4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</row>
    <row r="250" spans="2:50" x14ac:dyDescent="0.3">
      <c r="B250" s="18"/>
      <c r="C250" s="4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</row>
    <row r="251" spans="2:50" x14ac:dyDescent="0.3">
      <c r="B251" s="18"/>
      <c r="C251" s="4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</row>
    <row r="252" spans="2:50" x14ac:dyDescent="0.3">
      <c r="B252" s="18"/>
      <c r="C252" s="4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</row>
    <row r="253" spans="2:50" x14ac:dyDescent="0.3">
      <c r="B253" s="18"/>
      <c r="C253" s="4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</row>
    <row r="254" spans="2:50" x14ac:dyDescent="0.3">
      <c r="B254" s="18"/>
      <c r="C254" s="4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</row>
    <row r="255" spans="2:50" x14ac:dyDescent="0.3">
      <c r="B255" s="18"/>
      <c r="C255" s="4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</row>
    <row r="256" spans="2:50" x14ac:dyDescent="0.3">
      <c r="B256" s="18"/>
      <c r="C256" s="4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</row>
    <row r="257" spans="2:50" x14ac:dyDescent="0.3">
      <c r="B257" s="18"/>
      <c r="C257" s="4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</row>
    <row r="258" spans="2:50" x14ac:dyDescent="0.3">
      <c r="B258" s="18"/>
      <c r="C258" s="4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</row>
    <row r="259" spans="2:50" x14ac:dyDescent="0.3">
      <c r="B259" s="18"/>
      <c r="C259" s="4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</row>
    <row r="260" spans="2:50" x14ac:dyDescent="0.3">
      <c r="B260" s="18"/>
      <c r="C260" s="4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</row>
    <row r="261" spans="2:50" x14ac:dyDescent="0.3">
      <c r="B261" s="18"/>
      <c r="C261" s="4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</row>
    <row r="262" spans="2:50" x14ac:dyDescent="0.3">
      <c r="B262" s="18"/>
      <c r="C262" s="4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</row>
    <row r="263" spans="2:50" x14ac:dyDescent="0.3">
      <c r="B263" s="18"/>
      <c r="C263" s="4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</row>
    <row r="264" spans="2:50" x14ac:dyDescent="0.3">
      <c r="B264" s="18"/>
      <c r="C264" s="4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</row>
    <row r="265" spans="2:50" x14ac:dyDescent="0.3">
      <c r="B265" s="18"/>
      <c r="C265" s="4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</row>
    <row r="266" spans="2:50" x14ac:dyDescent="0.3">
      <c r="B266" s="18"/>
      <c r="C266" s="4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</row>
    <row r="267" spans="2:50" x14ac:dyDescent="0.3">
      <c r="B267" s="18"/>
      <c r="C267" s="4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</row>
    <row r="268" spans="2:50" x14ac:dyDescent="0.3">
      <c r="B268" s="18"/>
      <c r="C268" s="4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</row>
    <row r="269" spans="2:50" x14ac:dyDescent="0.3">
      <c r="B269" s="18"/>
      <c r="C269" s="4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</row>
    <row r="270" spans="2:50" x14ac:dyDescent="0.3">
      <c r="B270" s="18"/>
      <c r="C270" s="4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</row>
    <row r="271" spans="2:50" x14ac:dyDescent="0.3">
      <c r="B271" s="18"/>
      <c r="C271" s="4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</row>
    <row r="272" spans="2:50" x14ac:dyDescent="0.3">
      <c r="B272" s="18"/>
      <c r="C272" s="4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</row>
    <row r="273" spans="2:50" x14ac:dyDescent="0.3">
      <c r="B273" s="18"/>
      <c r="C273" s="4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</row>
    <row r="274" spans="2:50" x14ac:dyDescent="0.3">
      <c r="B274" s="18"/>
      <c r="C274" s="4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</row>
    <row r="275" spans="2:50" x14ac:dyDescent="0.3">
      <c r="B275" s="18"/>
      <c r="C275" s="4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</row>
    <row r="276" spans="2:50" x14ac:dyDescent="0.3">
      <c r="B276" s="18"/>
      <c r="C276" s="4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</row>
    <row r="277" spans="2:50" x14ac:dyDescent="0.3">
      <c r="B277" s="18"/>
      <c r="C277" s="4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</row>
    <row r="278" spans="2:50" x14ac:dyDescent="0.3">
      <c r="B278" s="18"/>
      <c r="C278" s="4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</row>
    <row r="279" spans="2:50" x14ac:dyDescent="0.3">
      <c r="B279" s="18"/>
      <c r="C279" s="4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</row>
    <row r="280" spans="2:50" x14ac:dyDescent="0.3">
      <c r="B280" s="18"/>
      <c r="C280" s="4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</row>
    <row r="281" spans="2:50" x14ac:dyDescent="0.3">
      <c r="B281" s="18"/>
      <c r="C281" s="4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</row>
    <row r="282" spans="2:50" x14ac:dyDescent="0.3">
      <c r="B282" s="18"/>
      <c r="C282" s="4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</row>
    <row r="283" spans="2:50" x14ac:dyDescent="0.3">
      <c r="B283" s="18"/>
      <c r="C283" s="4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</row>
    <row r="284" spans="2:50" x14ac:dyDescent="0.3">
      <c r="B284" s="18"/>
      <c r="C284" s="4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</row>
    <row r="285" spans="2:50" x14ac:dyDescent="0.3">
      <c r="B285" s="18"/>
      <c r="C285" s="4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</row>
    <row r="286" spans="2:50" x14ac:dyDescent="0.3">
      <c r="B286" s="18"/>
      <c r="C286" s="4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</row>
    <row r="287" spans="2:50" x14ac:dyDescent="0.3">
      <c r="B287" s="18"/>
      <c r="C287" s="4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</row>
    <row r="288" spans="2:50" x14ac:dyDescent="0.3">
      <c r="B288" s="18"/>
      <c r="C288" s="4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</row>
    <row r="289" spans="2:50" x14ac:dyDescent="0.3">
      <c r="B289" s="18"/>
      <c r="C289" s="4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</row>
    <row r="290" spans="2:50" x14ac:dyDescent="0.3">
      <c r="B290" s="18"/>
      <c r="C290" s="4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</row>
    <row r="291" spans="2:50" x14ac:dyDescent="0.3">
      <c r="B291" s="18"/>
      <c r="C291" s="4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</row>
    <row r="292" spans="2:50" x14ac:dyDescent="0.3">
      <c r="B292" s="18"/>
      <c r="C292" s="4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</row>
    <row r="293" spans="2:50" x14ac:dyDescent="0.3">
      <c r="B293" s="18"/>
      <c r="C293" s="4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</row>
    <row r="294" spans="2:50" x14ac:dyDescent="0.3">
      <c r="B294" s="18"/>
      <c r="C294" s="4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</row>
    <row r="295" spans="2:50" x14ac:dyDescent="0.3">
      <c r="B295" s="18"/>
      <c r="C295" s="4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</row>
    <row r="296" spans="2:50" x14ac:dyDescent="0.3">
      <c r="B296" s="18"/>
      <c r="C296" s="4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</row>
    <row r="297" spans="2:50" x14ac:dyDescent="0.3">
      <c r="B297" s="18"/>
      <c r="C297" s="4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</row>
    <row r="298" spans="2:50" x14ac:dyDescent="0.3">
      <c r="B298" s="18"/>
      <c r="C298" s="4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</row>
    <row r="299" spans="2:50" x14ac:dyDescent="0.3">
      <c r="B299" s="18"/>
      <c r="C299" s="4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</row>
    <row r="300" spans="2:50" x14ac:dyDescent="0.3">
      <c r="B300" s="18"/>
      <c r="C300" s="4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</row>
    <row r="301" spans="2:50" x14ac:dyDescent="0.3">
      <c r="B301" s="18"/>
      <c r="C301" s="4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</row>
    <row r="302" spans="2:50" x14ac:dyDescent="0.3">
      <c r="B302" s="18"/>
      <c r="C302" s="4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</row>
    <row r="303" spans="2:50" x14ac:dyDescent="0.3">
      <c r="B303" s="18"/>
      <c r="C303" s="4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</row>
    <row r="304" spans="2:50" x14ac:dyDescent="0.3">
      <c r="B304" s="18"/>
      <c r="C304" s="4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</row>
    <row r="305" spans="2:50" x14ac:dyDescent="0.3">
      <c r="B305" s="18"/>
      <c r="C305" s="4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</row>
    <row r="306" spans="2:50" x14ac:dyDescent="0.3">
      <c r="B306" s="18"/>
      <c r="C306" s="49"/>
      <c r="D306" s="18"/>
      <c r="E306" s="18"/>
      <c r="F306" s="18"/>
      <c r="G306" s="18"/>
      <c r="H306" s="18"/>
    </row>
    <row r="307" spans="2:50" x14ac:dyDescent="0.3">
      <c r="B307" s="18"/>
      <c r="C307" s="49"/>
      <c r="D307" s="18"/>
      <c r="E307" s="18"/>
      <c r="F307" s="18"/>
      <c r="G307" s="18"/>
      <c r="H307" s="18"/>
    </row>
    <row r="308" spans="2:50" x14ac:dyDescent="0.3">
      <c r="B308" s="18"/>
      <c r="C308" s="49"/>
      <c r="D308" s="18"/>
      <c r="E308" s="18"/>
      <c r="F308" s="18"/>
      <c r="G308" s="18"/>
      <c r="H308" s="18"/>
    </row>
    <row r="309" spans="2:50" x14ac:dyDescent="0.3">
      <c r="B309" s="18"/>
      <c r="C309" s="49"/>
      <c r="D309" s="18"/>
      <c r="E309" s="18"/>
      <c r="F309" s="18"/>
      <c r="G309" s="18"/>
      <c r="H309" s="18"/>
    </row>
    <row r="310" spans="2:50" x14ac:dyDescent="0.3">
      <c r="B310" s="18"/>
      <c r="C310" s="49"/>
      <c r="D310" s="18"/>
      <c r="E310" s="18"/>
      <c r="F310" s="18"/>
      <c r="G310" s="18"/>
      <c r="H310" s="18"/>
    </row>
    <row r="311" spans="2:50" x14ac:dyDescent="0.3">
      <c r="B311" s="18"/>
      <c r="C311" s="49"/>
      <c r="D311" s="18"/>
      <c r="E311" s="18"/>
      <c r="F311" s="18"/>
      <c r="G311" s="18"/>
      <c r="H311" s="18"/>
    </row>
    <row r="312" spans="2:50" x14ac:dyDescent="0.3">
      <c r="B312" s="18"/>
      <c r="C312" s="49"/>
      <c r="D312" s="18"/>
      <c r="E312" s="18"/>
      <c r="F312" s="18"/>
      <c r="G312" s="18"/>
      <c r="H312" s="18"/>
    </row>
    <row r="313" spans="2:50" x14ac:dyDescent="0.3">
      <c r="B313" s="18"/>
      <c r="C313" s="49"/>
      <c r="D313" s="18"/>
      <c r="E313" s="18"/>
      <c r="F313" s="18"/>
      <c r="G313" s="18"/>
      <c r="H313" s="18"/>
    </row>
    <row r="314" spans="2:50" x14ac:dyDescent="0.3">
      <c r="B314" s="18"/>
      <c r="C314" s="49"/>
      <c r="D314" s="18"/>
      <c r="E314" s="18"/>
      <c r="F314" s="18"/>
      <c r="G314" s="18"/>
      <c r="H314" s="18"/>
    </row>
    <row r="315" spans="2:50" x14ac:dyDescent="0.3">
      <c r="B315" s="18"/>
      <c r="C315" s="49"/>
      <c r="D315" s="18"/>
      <c r="E315" s="18"/>
      <c r="F315" s="18"/>
      <c r="G315" s="18"/>
      <c r="H315" s="18"/>
    </row>
    <row r="316" spans="2:50" x14ac:dyDescent="0.3">
      <c r="B316" s="18"/>
      <c r="C316" s="49"/>
      <c r="D316" s="18"/>
      <c r="E316" s="18"/>
      <c r="F316" s="18"/>
      <c r="G316" s="18"/>
      <c r="H316" s="18"/>
    </row>
    <row r="317" spans="2:50" x14ac:dyDescent="0.3">
      <c r="B317" s="18"/>
      <c r="C317" s="49"/>
      <c r="D317" s="18"/>
      <c r="E317" s="18"/>
      <c r="F317" s="18"/>
      <c r="G317" s="18"/>
      <c r="H317" s="18"/>
    </row>
    <row r="318" spans="2:50" x14ac:dyDescent="0.3">
      <c r="B318" s="18"/>
      <c r="C318" s="49"/>
      <c r="D318" s="18"/>
      <c r="E318" s="18"/>
      <c r="F318" s="18"/>
      <c r="G318" s="18"/>
      <c r="H318" s="18"/>
    </row>
    <row r="319" spans="2:50" x14ac:dyDescent="0.3">
      <c r="B319" s="18"/>
      <c r="C319" s="49"/>
      <c r="D319" s="18"/>
      <c r="E319" s="18"/>
      <c r="F319" s="18"/>
      <c r="G319" s="18"/>
      <c r="H319" s="18"/>
    </row>
    <row r="320" spans="2:50" x14ac:dyDescent="0.3">
      <c r="B320" s="18"/>
      <c r="C320" s="49"/>
      <c r="D320" s="18"/>
      <c r="E320" s="18"/>
      <c r="F320" s="18"/>
      <c r="G320" s="18"/>
      <c r="H320" s="18"/>
    </row>
    <row r="321" spans="2:8" x14ac:dyDescent="0.3">
      <c r="B321" s="18"/>
      <c r="C321" s="49"/>
      <c r="D321" s="18"/>
      <c r="E321" s="18"/>
      <c r="F321" s="18"/>
      <c r="G321" s="18"/>
      <c r="H321" s="18"/>
    </row>
    <row r="322" spans="2:8" x14ac:dyDescent="0.3">
      <c r="B322" s="18"/>
      <c r="C322" s="49"/>
      <c r="D322" s="18"/>
      <c r="E322" s="18"/>
      <c r="F322" s="18"/>
      <c r="G322" s="18"/>
      <c r="H322" s="18"/>
    </row>
    <row r="323" spans="2:8" x14ac:dyDescent="0.3">
      <c r="B323" s="18"/>
      <c r="C323" s="49"/>
      <c r="D323" s="18"/>
      <c r="E323" s="18"/>
      <c r="F323" s="18"/>
      <c r="G323" s="18"/>
      <c r="H323" s="18"/>
    </row>
    <row r="324" spans="2:8" x14ac:dyDescent="0.3">
      <c r="B324" s="18"/>
      <c r="C324" s="49"/>
      <c r="D324" s="18"/>
      <c r="E324" s="18"/>
      <c r="F324" s="18"/>
      <c r="G324" s="18"/>
      <c r="H324" s="18"/>
    </row>
    <row r="325" spans="2:8" x14ac:dyDescent="0.3">
      <c r="B325" s="18"/>
      <c r="C325" s="49"/>
      <c r="D325" s="18"/>
      <c r="E325" s="18"/>
      <c r="F325" s="18"/>
      <c r="G325" s="18"/>
      <c r="H325" s="18"/>
    </row>
    <row r="326" spans="2:8" x14ac:dyDescent="0.3">
      <c r="B326" s="18"/>
      <c r="C326" s="49"/>
      <c r="D326" s="18"/>
      <c r="E326" s="18"/>
      <c r="F326" s="18"/>
      <c r="G326" s="18"/>
      <c r="H326" s="18"/>
    </row>
    <row r="327" spans="2:8" x14ac:dyDescent="0.3">
      <c r="B327" s="18"/>
      <c r="C327" s="49"/>
      <c r="D327" s="18"/>
      <c r="G327" s="18"/>
      <c r="H327" s="18"/>
    </row>
    <row r="328" spans="2:8" x14ac:dyDescent="0.3">
      <c r="B328" s="18"/>
      <c r="C328" s="49"/>
      <c r="D328" s="18"/>
      <c r="G328" s="18"/>
      <c r="H328" s="18"/>
    </row>
    <row r="329" spans="2:8" x14ac:dyDescent="0.3">
      <c r="B329" s="18"/>
      <c r="C329" s="49"/>
      <c r="D329" s="18"/>
      <c r="G329" s="18"/>
      <c r="H329" s="18"/>
    </row>
    <row r="330" spans="2:8" x14ac:dyDescent="0.3">
      <c r="B330" s="18"/>
      <c r="C330" s="49"/>
      <c r="D330" s="18"/>
      <c r="G330" s="18"/>
      <c r="H330" s="18"/>
    </row>
  </sheetData>
  <mergeCells count="3">
    <mergeCell ref="B1:G1"/>
    <mergeCell ref="B2:B3"/>
    <mergeCell ref="C2:G2"/>
  </mergeCells>
  <conditionalFormatting sqref="C91:G91">
    <cfRule type="cellIs" dxfId="5" priority="9" stopIfTrue="1" operator="greaterThan">
      <formula>-1</formula>
    </cfRule>
  </conditionalFormatting>
  <conditionalFormatting sqref="C91:G91">
    <cfRule type="cellIs" dxfId="4" priority="8" stopIfTrue="1" operator="lessThan">
      <formula>1</formula>
    </cfRule>
  </conditionalFormatting>
  <conditionalFormatting sqref="G91">
    <cfRule type="cellIs" dxfId="3" priority="7" stopIfTrue="1" operator="lessThan">
      <formula>1</formula>
    </cfRule>
  </conditionalFormatting>
  <conditionalFormatting sqref="H91">
    <cfRule type="cellIs" dxfId="2" priority="3" stopIfTrue="1" operator="greaterThan">
      <formula>-1</formula>
    </cfRule>
  </conditionalFormatting>
  <conditionalFormatting sqref="H91">
    <cfRule type="cellIs" dxfId="1" priority="2" stopIfTrue="1" operator="lessThan">
      <formula>1</formula>
    </cfRule>
  </conditionalFormatting>
  <conditionalFormatting sqref="H91">
    <cfRule type="cellIs" dxfId="0" priority="1" stopIfTrue="1" operator="lessThan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0983-7115-440B-8792-5970AD6A6E8C}">
  <dimension ref="A1:J22"/>
  <sheetViews>
    <sheetView topLeftCell="A4" workbookViewId="0">
      <selection activeCell="A29" sqref="A29:A30"/>
    </sheetView>
  </sheetViews>
  <sheetFormatPr defaultRowHeight="14.4" x14ac:dyDescent="0.3"/>
  <cols>
    <col min="1" max="1" width="30.5546875" bestFit="1" customWidth="1"/>
    <col min="2" max="5" width="11.77734375" customWidth="1"/>
    <col min="6" max="6" width="13.109375" customWidth="1"/>
  </cols>
  <sheetData>
    <row r="1" spans="1:10" x14ac:dyDescent="0.3">
      <c r="A1" s="181" t="s">
        <v>93</v>
      </c>
      <c r="B1" s="187" t="s">
        <v>105</v>
      </c>
      <c r="C1" s="187"/>
      <c r="D1" s="183"/>
      <c r="E1" s="183"/>
      <c r="F1" s="188"/>
    </row>
    <row r="2" spans="1:10" ht="15" thickBot="1" x14ac:dyDescent="0.35">
      <c r="A2" s="186"/>
      <c r="B2" s="149" t="s">
        <v>9</v>
      </c>
      <c r="C2" s="149" t="s">
        <v>11</v>
      </c>
      <c r="D2" s="21" t="s">
        <v>10</v>
      </c>
      <c r="E2" s="21" t="s">
        <v>73</v>
      </c>
      <c r="F2" s="150" t="s">
        <v>64</v>
      </c>
    </row>
    <row r="3" spans="1:10" x14ac:dyDescent="0.3">
      <c r="A3" s="161" t="s">
        <v>94</v>
      </c>
      <c r="B3" s="162">
        <v>19500</v>
      </c>
      <c r="C3" s="162">
        <v>12000</v>
      </c>
      <c r="D3" s="162">
        <v>700</v>
      </c>
      <c r="E3" s="163">
        <v>700</v>
      </c>
      <c r="F3" s="164">
        <v>47000</v>
      </c>
    </row>
    <row r="4" spans="1:10" x14ac:dyDescent="0.3">
      <c r="A4" s="165" t="s">
        <v>46</v>
      </c>
      <c r="B4" s="166">
        <v>2800</v>
      </c>
      <c r="C4" s="167">
        <v>1200</v>
      </c>
      <c r="D4" s="168"/>
      <c r="E4" s="168"/>
      <c r="F4" s="169"/>
      <c r="H4" s="152"/>
      <c r="I4" s="153"/>
      <c r="J4" s="152"/>
    </row>
    <row r="5" spans="1:10" x14ac:dyDescent="0.3">
      <c r="A5" s="165" t="s">
        <v>95</v>
      </c>
      <c r="B5" s="166">
        <v>500</v>
      </c>
      <c r="C5" s="167">
        <v>200</v>
      </c>
      <c r="D5" s="168"/>
      <c r="E5" s="168"/>
      <c r="F5" s="169"/>
      <c r="H5" s="153"/>
      <c r="I5" s="153"/>
      <c r="J5" s="152"/>
    </row>
    <row r="6" spans="1:10" x14ac:dyDescent="0.3">
      <c r="A6" s="165" t="s">
        <v>96</v>
      </c>
      <c r="B6" s="166">
        <v>3500</v>
      </c>
      <c r="C6" s="167"/>
      <c r="D6" s="168"/>
      <c r="E6" s="168"/>
      <c r="F6" s="169"/>
      <c r="H6" s="189"/>
      <c r="I6" s="189"/>
      <c r="J6" s="153"/>
    </row>
    <row r="7" spans="1:10" x14ac:dyDescent="0.3">
      <c r="A7" s="165" t="s">
        <v>97</v>
      </c>
      <c r="B7" s="170"/>
      <c r="C7" s="170"/>
      <c r="D7" s="168"/>
      <c r="E7" s="168"/>
      <c r="F7" s="169">
        <f>14000+4500</f>
        <v>18500</v>
      </c>
      <c r="H7" s="152"/>
      <c r="I7" s="153"/>
      <c r="J7" s="153"/>
    </row>
    <row r="8" spans="1:10" x14ac:dyDescent="0.3">
      <c r="A8" s="165" t="s">
        <v>98</v>
      </c>
      <c r="B8" s="166"/>
      <c r="C8" s="167"/>
      <c r="D8" s="168"/>
      <c r="E8" s="168"/>
      <c r="F8" s="169">
        <v>0</v>
      </c>
      <c r="H8" s="152"/>
      <c r="I8" s="153"/>
      <c r="J8" s="153"/>
    </row>
    <row r="9" spans="1:10" ht="15" thickBot="1" x14ac:dyDescent="0.35">
      <c r="A9" s="165" t="s">
        <v>99</v>
      </c>
      <c r="B9" s="170"/>
      <c r="C9" s="167"/>
      <c r="D9" s="168"/>
      <c r="E9" s="168"/>
      <c r="F9" s="169">
        <v>180</v>
      </c>
      <c r="H9" s="152"/>
      <c r="I9" s="153"/>
      <c r="J9" s="153"/>
    </row>
    <row r="10" spans="1:10" ht="15" thickBot="1" x14ac:dyDescent="0.35">
      <c r="A10" s="171" t="s">
        <v>33</v>
      </c>
      <c r="B10" s="172">
        <f>B3+B5+B6+B8+B7+B9</f>
        <v>23500</v>
      </c>
      <c r="C10" s="172">
        <f>SUM(C3:C9)</f>
        <v>13400</v>
      </c>
      <c r="D10" s="172">
        <f>D3+D5+D6+D8+D7+D9</f>
        <v>700</v>
      </c>
      <c r="E10" s="173">
        <v>700</v>
      </c>
      <c r="F10" s="174">
        <f>F3+F5+F6+F8+F7+F9</f>
        <v>65680</v>
      </c>
      <c r="H10" s="152"/>
      <c r="I10" s="153"/>
      <c r="J10" s="153"/>
    </row>
    <row r="11" spans="1:10" x14ac:dyDescent="0.3">
      <c r="A11" s="175" t="s">
        <v>107</v>
      </c>
      <c r="B11" s="178"/>
      <c r="C11" s="178"/>
      <c r="D11" s="176"/>
      <c r="E11" s="176"/>
      <c r="F11" s="176">
        <f>107558.73+605.9</f>
        <v>108164.62999999999</v>
      </c>
    </row>
    <row r="12" spans="1:10" x14ac:dyDescent="0.3">
      <c r="A12" s="177" t="s">
        <v>74</v>
      </c>
      <c r="B12" s="166"/>
      <c r="C12" s="166"/>
      <c r="D12" s="166"/>
      <c r="E12" s="166"/>
      <c r="F12" s="151">
        <v>17448</v>
      </c>
    </row>
    <row r="13" spans="1:10" x14ac:dyDescent="0.3">
      <c r="A13" s="177" t="s">
        <v>108</v>
      </c>
      <c r="B13" s="166"/>
      <c r="C13" s="151">
        <v>15000</v>
      </c>
      <c r="D13" s="166"/>
      <c r="E13" s="151">
        <v>15000</v>
      </c>
      <c r="F13" s="166"/>
    </row>
    <row r="14" spans="1:10" x14ac:dyDescent="0.3">
      <c r="A14" s="177" t="s">
        <v>100</v>
      </c>
      <c r="B14" s="166"/>
      <c r="C14" s="166"/>
      <c r="D14" s="166"/>
      <c r="E14" s="151">
        <v>17847</v>
      </c>
      <c r="F14" s="166"/>
    </row>
    <row r="15" spans="1:10" x14ac:dyDescent="0.3">
      <c r="A15" s="177" t="s">
        <v>92</v>
      </c>
      <c r="B15" s="151">
        <v>7000</v>
      </c>
      <c r="C15" s="166"/>
      <c r="D15" s="166"/>
      <c r="E15" s="166"/>
      <c r="F15" s="166"/>
    </row>
    <row r="16" spans="1:10" x14ac:dyDescent="0.3">
      <c r="A16" s="177" t="s">
        <v>101</v>
      </c>
      <c r="B16" s="166"/>
      <c r="C16" s="166"/>
      <c r="D16" s="166"/>
      <c r="E16" s="166"/>
      <c r="F16" s="166">
        <v>457896</v>
      </c>
    </row>
    <row r="17" spans="1:6" ht="15" thickBot="1" x14ac:dyDescent="0.35">
      <c r="A17" s="154" t="s">
        <v>12</v>
      </c>
      <c r="B17" s="155">
        <f>B10+B11</f>
        <v>23500</v>
      </c>
      <c r="C17" s="155">
        <f>C10+C11+C13</f>
        <v>28400</v>
      </c>
      <c r="D17" s="155">
        <f>D10+D11</f>
        <v>700</v>
      </c>
      <c r="E17" s="156">
        <v>700</v>
      </c>
      <c r="F17" s="156">
        <f>SUM(F10:F16)</f>
        <v>649188.63</v>
      </c>
    </row>
    <row r="18" spans="1:6" ht="18.600000000000001" thickBot="1" x14ac:dyDescent="0.4">
      <c r="A18" s="157" t="s">
        <v>102</v>
      </c>
      <c r="F18" s="116">
        <f>B17+C17+D17+F17+C13+E13+E14+B15</f>
        <v>756635.63</v>
      </c>
    </row>
    <row r="20" spans="1:6" x14ac:dyDescent="0.3">
      <c r="A20" t="s">
        <v>106</v>
      </c>
      <c r="F20" s="158">
        <f>F18</f>
        <v>756635.63</v>
      </c>
    </row>
    <row r="21" spans="1:6" x14ac:dyDescent="0.3">
      <c r="A21" t="s">
        <v>103</v>
      </c>
      <c r="F21" s="158">
        <v>684088</v>
      </c>
    </row>
    <row r="22" spans="1:6" x14ac:dyDescent="0.3">
      <c r="A22" t="s">
        <v>104</v>
      </c>
      <c r="F22" s="159">
        <f>F20-F21</f>
        <v>72547.63</v>
      </c>
    </row>
  </sheetData>
  <mergeCells count="3">
    <mergeCell ref="A1:A2"/>
    <mergeCell ref="B1:F1"/>
    <mergeCell ref="H6:I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Príspevok MŠ</vt:lpstr>
      <vt:lpstr>Náklady</vt:lpstr>
      <vt:lpstr>Príjmy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Ivanič, Peter</dc:creator>
  <cp:lastModifiedBy>Ivanič, Peter</cp:lastModifiedBy>
  <dcterms:created xsi:type="dcterms:W3CDTF">2022-01-20T08:55:11Z</dcterms:created>
  <dcterms:modified xsi:type="dcterms:W3CDTF">2023-05-01T11:05:43Z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0c4d74-2ddf-4a3f-9c85-3b2ab35ffe4a_Enabled">
    <vt:lpwstr>true</vt:lpwstr>
  </property>
  <property fmtid="{D5CDD505-2E9C-101B-9397-08002B2CF9AE}" pid="3" name="MSIP_Label_6a0c4d74-2ddf-4a3f-9c85-3b2ab35ffe4a_SetDate">
    <vt:lpwstr>2022-01-20T08:55:12Z</vt:lpwstr>
  </property>
  <property fmtid="{D5CDD505-2E9C-101B-9397-08002B2CF9AE}" pid="4" name="MSIP_Label_6a0c4d74-2ddf-4a3f-9c85-3b2ab35ffe4a_Method">
    <vt:lpwstr>Standard</vt:lpwstr>
  </property>
  <property fmtid="{D5CDD505-2E9C-101B-9397-08002B2CF9AE}" pid="5" name="MSIP_Label_6a0c4d74-2ddf-4a3f-9c85-3b2ab35ffe4a_Name">
    <vt:lpwstr>Interné (Internal)</vt:lpwstr>
  </property>
  <property fmtid="{D5CDD505-2E9C-101B-9397-08002B2CF9AE}" pid="6" name="MSIP_Label_6a0c4d74-2ddf-4a3f-9c85-3b2ab35ffe4a_SiteId">
    <vt:lpwstr>95735dfb-83cb-4be7-9b78-61e3b2310d49</vt:lpwstr>
  </property>
  <property fmtid="{D5CDD505-2E9C-101B-9397-08002B2CF9AE}" pid="7" name="MSIP_Label_6a0c4d74-2ddf-4a3f-9c85-3b2ab35ffe4a_ActionId">
    <vt:lpwstr>8cfee32b-b1d8-4ae3-bd21-46b54dd1296e</vt:lpwstr>
  </property>
  <property fmtid="{D5CDD505-2E9C-101B-9397-08002B2CF9AE}" pid="8" name="MSIP_Label_6a0c4d74-2ddf-4a3f-9c85-3b2ab35ffe4a_ContentBits">
    <vt:lpwstr>0</vt:lpwstr>
  </property>
</Properties>
</file>